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 tabRatio="774"/>
  </bookViews>
  <sheets>
    <sheet name="2023" sheetId="22" r:id="rId1"/>
  </sheets>
  <definedNames>
    <definedName name="_xlnm.Print_Titles" localSheetId="0">'2023'!$3:$5</definedName>
    <definedName name="_xlnm.Print_Area" localSheetId="0">'2023'!$A$1:$AA$115</definedName>
  </definedNames>
  <calcPr calcId="152511"/>
</workbook>
</file>

<file path=xl/calcChain.xml><?xml version="1.0" encoding="utf-8"?>
<calcChain xmlns="http://schemas.openxmlformats.org/spreadsheetml/2006/main">
  <c r="AA21" i="22" l="1"/>
  <c r="AA45" i="22"/>
  <c r="U92" i="22" l="1"/>
  <c r="U91" i="22"/>
  <c r="U90" i="22"/>
  <c r="U89" i="22"/>
  <c r="U88" i="22"/>
  <c r="U86" i="22"/>
  <c r="U85" i="22"/>
  <c r="U83" i="22"/>
  <c r="U80" i="22"/>
  <c r="U49" i="22"/>
  <c r="U48" i="22"/>
  <c r="U47" i="22"/>
  <c r="U46" i="22"/>
  <c r="U45" i="22"/>
  <c r="U44" i="22"/>
  <c r="U43" i="22"/>
  <c r="U42" i="22"/>
  <c r="U41" i="22"/>
  <c r="U40" i="22"/>
  <c r="U39" i="22"/>
  <c r="U38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1" i="22"/>
  <c r="U20" i="22"/>
  <c r="U19" i="22"/>
  <c r="U17" i="22"/>
  <c r="U16" i="22"/>
  <c r="U13" i="22"/>
  <c r="U12" i="22"/>
  <c r="U11" i="22"/>
  <c r="U10" i="22"/>
  <c r="U8" i="22"/>
  <c r="U7" i="22"/>
  <c r="Q15" i="22" l="1"/>
  <c r="P99" i="22"/>
  <c r="P98" i="22"/>
  <c r="P87" i="22"/>
  <c r="P79" i="22"/>
  <c r="P93" i="22" s="1"/>
  <c r="P74" i="22"/>
  <c r="P72" i="22"/>
  <c r="P107" i="22" s="1"/>
  <c r="P71" i="22"/>
  <c r="P106" i="22" s="1"/>
  <c r="P62" i="22"/>
  <c r="P75" i="22" s="1"/>
  <c r="P37" i="22"/>
  <c r="P22" i="22"/>
  <c r="P18" i="22"/>
  <c r="P15" i="22"/>
  <c r="P14" i="22" s="1"/>
  <c r="P9" i="22"/>
  <c r="P109" i="22" l="1"/>
  <c r="P73" i="22"/>
  <c r="P69" i="22" s="1"/>
  <c r="P110" i="22"/>
  <c r="P108" i="22" s="1"/>
  <c r="P105" i="22" s="1"/>
  <c r="P97" i="22"/>
  <c r="P101" i="22" s="1"/>
  <c r="P50" i="22"/>
  <c r="R62" i="22"/>
  <c r="Q62" i="22"/>
  <c r="O62" i="22"/>
  <c r="N62" i="22"/>
  <c r="M62" i="22"/>
  <c r="L62" i="22"/>
  <c r="K62" i="22"/>
  <c r="J62" i="22"/>
  <c r="I62" i="22"/>
  <c r="H62" i="22"/>
  <c r="G62" i="22"/>
  <c r="E62" i="22"/>
  <c r="U68" i="22"/>
  <c r="F68" i="22"/>
  <c r="Z68" i="22" s="1"/>
  <c r="U95" i="22"/>
  <c r="R99" i="22"/>
  <c r="Q99" i="22"/>
  <c r="O99" i="22"/>
  <c r="N99" i="22"/>
  <c r="M99" i="22"/>
  <c r="L99" i="22"/>
  <c r="K99" i="22"/>
  <c r="J99" i="22"/>
  <c r="I99" i="22"/>
  <c r="H99" i="22"/>
  <c r="G99" i="22"/>
  <c r="E99" i="22"/>
  <c r="D99" i="22"/>
  <c r="P77" i="22" l="1"/>
  <c r="P103" i="22"/>
  <c r="P112" i="22" s="1"/>
  <c r="V68" i="22"/>
  <c r="T68" i="22"/>
  <c r="X68" i="22"/>
  <c r="S68" i="22"/>
  <c r="W68" i="22"/>
  <c r="F95" i="22" l="1"/>
  <c r="O98" i="22"/>
  <c r="O97" i="22" s="1"/>
  <c r="O87" i="22"/>
  <c r="O79" i="22"/>
  <c r="O93" i="22" s="1"/>
  <c r="O74" i="22"/>
  <c r="O72" i="22"/>
  <c r="O107" i="22" s="1"/>
  <c r="O71" i="22"/>
  <c r="O106" i="22" s="1"/>
  <c r="O75" i="22"/>
  <c r="O37" i="22"/>
  <c r="O22" i="22"/>
  <c r="O18" i="22"/>
  <c r="O15" i="22"/>
  <c r="O9" i="22"/>
  <c r="O109" i="22" l="1"/>
  <c r="V95" i="22"/>
  <c r="X95" i="22"/>
  <c r="Z95" i="22"/>
  <c r="S95" i="22"/>
  <c r="T95" i="22"/>
  <c r="W95" i="22"/>
  <c r="O14" i="22"/>
  <c r="O50" i="22" s="1"/>
  <c r="O73" i="22"/>
  <c r="O69" i="22" s="1"/>
  <c r="O110" i="22"/>
  <c r="O101" i="22"/>
  <c r="N98" i="22"/>
  <c r="N97" i="22" s="1"/>
  <c r="N87" i="22"/>
  <c r="N79" i="22"/>
  <c r="N93" i="22" s="1"/>
  <c r="N74" i="22"/>
  <c r="N72" i="22"/>
  <c r="N107" i="22" s="1"/>
  <c r="N71" i="22"/>
  <c r="N106" i="22" s="1"/>
  <c r="N75" i="22"/>
  <c r="N110" i="22" s="1"/>
  <c r="N37" i="22"/>
  <c r="N22" i="22"/>
  <c r="N18" i="22"/>
  <c r="N15" i="22"/>
  <c r="N9" i="22"/>
  <c r="O108" i="22" l="1"/>
  <c r="O105" i="22" s="1"/>
  <c r="O77" i="22"/>
  <c r="N73" i="22"/>
  <c r="N69" i="22" s="1"/>
  <c r="N14" i="22"/>
  <c r="N50" i="22" s="1"/>
  <c r="O103" i="22"/>
  <c r="N109" i="22"/>
  <c r="N108" i="22" s="1"/>
  <c r="N105" i="22" s="1"/>
  <c r="N101" i="22"/>
  <c r="M98" i="22"/>
  <c r="M97" i="22" s="1"/>
  <c r="M87" i="22"/>
  <c r="M79" i="22"/>
  <c r="M93" i="22" s="1"/>
  <c r="M74" i="22"/>
  <c r="M72" i="22"/>
  <c r="M107" i="22" s="1"/>
  <c r="M71" i="22"/>
  <c r="M106" i="22" s="1"/>
  <c r="M75" i="22"/>
  <c r="M37" i="22"/>
  <c r="M22" i="22"/>
  <c r="M18" i="22"/>
  <c r="M15" i="22"/>
  <c r="M9" i="22"/>
  <c r="O112" i="22" l="1"/>
  <c r="M14" i="22"/>
  <c r="M50" i="22" s="1"/>
  <c r="N103" i="22"/>
  <c r="N112" i="22" s="1"/>
  <c r="M73" i="22"/>
  <c r="M69" i="22" s="1"/>
  <c r="M109" i="22"/>
  <c r="N77" i="22"/>
  <c r="M110" i="22"/>
  <c r="M101" i="22"/>
  <c r="M108" i="22" l="1"/>
  <c r="M105" i="22" s="1"/>
  <c r="M103" i="22"/>
  <c r="M77" i="22"/>
  <c r="Q75" i="22"/>
  <c r="Q110" i="22" s="1"/>
  <c r="U61" i="22"/>
  <c r="U57" i="22"/>
  <c r="U56" i="22"/>
  <c r="U55" i="22"/>
  <c r="M112" i="22" l="1"/>
  <c r="F55" i="22"/>
  <c r="F56" i="22"/>
  <c r="F57" i="22"/>
  <c r="L75" i="22"/>
  <c r="R74" i="22"/>
  <c r="Q74" i="22"/>
  <c r="L74" i="22"/>
  <c r="K74" i="22"/>
  <c r="J74" i="22"/>
  <c r="I74" i="22"/>
  <c r="H74" i="22"/>
  <c r="G74" i="22"/>
  <c r="R72" i="22"/>
  <c r="Q72" i="22"/>
  <c r="L72" i="22"/>
  <c r="K72" i="22"/>
  <c r="J72" i="22"/>
  <c r="I72" i="22"/>
  <c r="H72" i="22"/>
  <c r="G72" i="22"/>
  <c r="R71" i="22"/>
  <c r="Q71" i="22"/>
  <c r="L71" i="22"/>
  <c r="K71" i="22"/>
  <c r="J71" i="22"/>
  <c r="I71" i="22"/>
  <c r="H71" i="22"/>
  <c r="G71" i="22"/>
  <c r="F61" i="22"/>
  <c r="X61" i="22" s="1"/>
  <c r="L73" i="22" l="1"/>
  <c r="Z56" i="22"/>
  <c r="W56" i="22"/>
  <c r="S56" i="22"/>
  <c r="T56" i="22"/>
  <c r="X56" i="22"/>
  <c r="Z55" i="22"/>
  <c r="W55" i="22"/>
  <c r="X55" i="22"/>
  <c r="S55" i="22"/>
  <c r="T55" i="22"/>
  <c r="V55" i="22"/>
  <c r="V56" i="22"/>
  <c r="Z57" i="22"/>
  <c r="T57" i="22"/>
  <c r="W57" i="22"/>
  <c r="V57" i="22"/>
  <c r="X57" i="22"/>
  <c r="S57" i="22"/>
  <c r="V61" i="22"/>
  <c r="W61" i="22"/>
  <c r="Z61" i="22"/>
  <c r="S61" i="22"/>
  <c r="T61" i="22"/>
  <c r="Y72" i="22"/>
  <c r="L98" i="22" l="1"/>
  <c r="L109" i="22" s="1"/>
  <c r="L87" i="22"/>
  <c r="L79" i="22"/>
  <c r="L93" i="22" s="1"/>
  <c r="L107" i="22"/>
  <c r="L106" i="22"/>
  <c r="L37" i="22"/>
  <c r="L22" i="22"/>
  <c r="L18" i="22"/>
  <c r="L15" i="22"/>
  <c r="L9" i="22"/>
  <c r="L97" i="22" l="1"/>
  <c r="L101" i="22" s="1"/>
  <c r="L14" i="22"/>
  <c r="L50" i="22" s="1"/>
  <c r="L110" i="22"/>
  <c r="L108" i="22" s="1"/>
  <c r="L105" i="22" s="1"/>
  <c r="L69" i="22"/>
  <c r="R87" i="22"/>
  <c r="Y87" i="22"/>
  <c r="L103" i="22" l="1"/>
  <c r="L112" i="22" s="1"/>
  <c r="L77" i="22"/>
  <c r="R75" i="22"/>
  <c r="R73" i="22" s="1"/>
  <c r="Q73" i="22"/>
  <c r="U67" i="22" l="1"/>
  <c r="E75" i="22"/>
  <c r="D62" i="22"/>
  <c r="F67" i="22"/>
  <c r="Y18" i="22"/>
  <c r="V67" i="22" l="1"/>
  <c r="W67" i="22"/>
  <c r="T67" i="22"/>
  <c r="S67" i="22"/>
  <c r="Z67" i="22"/>
  <c r="X67" i="22"/>
  <c r="U87" i="22" l="1"/>
  <c r="K98" i="22"/>
  <c r="K97" i="22" s="1"/>
  <c r="K87" i="22"/>
  <c r="K79" i="22"/>
  <c r="K93" i="22" s="1"/>
  <c r="K107" i="22"/>
  <c r="K106" i="22"/>
  <c r="K75" i="22"/>
  <c r="K73" i="22" s="1"/>
  <c r="K37" i="22"/>
  <c r="K22" i="22"/>
  <c r="K18" i="22"/>
  <c r="K15" i="22"/>
  <c r="K9" i="22"/>
  <c r="K110" i="22" l="1"/>
  <c r="K69" i="22"/>
  <c r="K14" i="22"/>
  <c r="K109" i="22"/>
  <c r="K50" i="22"/>
  <c r="K101" i="22"/>
  <c r="D15" i="22"/>
  <c r="Y15" i="22"/>
  <c r="Y14" i="22" s="1"/>
  <c r="R15" i="22"/>
  <c r="J15" i="22"/>
  <c r="I15" i="22"/>
  <c r="H15" i="22"/>
  <c r="G15" i="22"/>
  <c r="E15" i="22"/>
  <c r="U15" i="22" s="1"/>
  <c r="K77" i="22" l="1"/>
  <c r="K108" i="22"/>
  <c r="K105" i="22" s="1"/>
  <c r="K103" i="22"/>
  <c r="K112" i="22" s="1"/>
  <c r="F15" i="22"/>
  <c r="AA15" i="22" s="1"/>
  <c r="W15" i="22" l="1"/>
  <c r="Z15" i="22"/>
  <c r="S15" i="22"/>
  <c r="T15" i="22"/>
  <c r="X15" i="22"/>
  <c r="V15" i="22"/>
  <c r="F54" i="22" l="1"/>
  <c r="AA54" i="22" s="1"/>
  <c r="U53" i="22"/>
  <c r="U54" i="22"/>
  <c r="U72" i="22" s="1"/>
  <c r="E72" i="22"/>
  <c r="Z54" i="22" l="1"/>
  <c r="W54" i="22"/>
  <c r="X54" i="22"/>
  <c r="T54" i="22"/>
  <c r="S54" i="22"/>
  <c r="V54" i="22"/>
  <c r="J107" i="22"/>
  <c r="J98" i="22"/>
  <c r="J97" i="22" s="1"/>
  <c r="J87" i="22"/>
  <c r="J79" i="22"/>
  <c r="J93" i="22" s="1"/>
  <c r="J106" i="22"/>
  <c r="J37" i="22"/>
  <c r="J22" i="22"/>
  <c r="J18" i="22"/>
  <c r="J14" i="22" s="1"/>
  <c r="J9" i="22"/>
  <c r="J101" i="22" l="1"/>
  <c r="J75" i="22"/>
  <c r="J73" i="22" s="1"/>
  <c r="J109" i="22"/>
  <c r="J50" i="22"/>
  <c r="J69" i="22"/>
  <c r="J110" i="22" l="1"/>
  <c r="J108" i="22" s="1"/>
  <c r="J105" i="22" s="1"/>
  <c r="J77" i="22"/>
  <c r="J103" i="22"/>
  <c r="I107" i="22"/>
  <c r="I98" i="22"/>
  <c r="I97" i="22" s="1"/>
  <c r="I87" i="22"/>
  <c r="I79" i="22"/>
  <c r="I93" i="22" s="1"/>
  <c r="I106" i="22"/>
  <c r="I37" i="22"/>
  <c r="I22" i="22"/>
  <c r="I18" i="22"/>
  <c r="I14" i="22" s="1"/>
  <c r="I9" i="22"/>
  <c r="I75" i="22" l="1"/>
  <c r="I73" i="22" s="1"/>
  <c r="I69" i="22" s="1"/>
  <c r="J112" i="22"/>
  <c r="I101" i="22"/>
  <c r="I109" i="22"/>
  <c r="I50" i="22"/>
  <c r="F7" i="22"/>
  <c r="V7" i="22" s="1"/>
  <c r="AD7" i="22"/>
  <c r="AE7" i="22"/>
  <c r="A8" i="22"/>
  <c r="F8" i="22"/>
  <c r="V8" i="22" s="1"/>
  <c r="AD8" i="22"/>
  <c r="AE8" i="22" s="1"/>
  <c r="D9" i="22"/>
  <c r="E9" i="22"/>
  <c r="U9" i="22" s="1"/>
  <c r="G9" i="22"/>
  <c r="H9" i="22"/>
  <c r="Q9" i="22"/>
  <c r="R9" i="22"/>
  <c r="Y9" i="22"/>
  <c r="F10" i="22"/>
  <c r="S10" i="22" s="1"/>
  <c r="F11" i="22"/>
  <c r="F12" i="22"/>
  <c r="T12" i="22" s="1"/>
  <c r="F13" i="22"/>
  <c r="W13" i="22" s="1"/>
  <c r="F16" i="22"/>
  <c r="AB16" i="22"/>
  <c r="F17" i="22"/>
  <c r="W17" i="22" s="1"/>
  <c r="D18" i="22"/>
  <c r="D14" i="22" s="1"/>
  <c r="E18" i="22"/>
  <c r="U18" i="22" s="1"/>
  <c r="G18" i="22"/>
  <c r="G14" i="22" s="1"/>
  <c r="H18" i="22"/>
  <c r="H14" i="22" s="1"/>
  <c r="Q18" i="22"/>
  <c r="Q14" i="22" s="1"/>
  <c r="R18" i="22"/>
  <c r="R14" i="22" s="1"/>
  <c r="F19" i="22"/>
  <c r="F20" i="22"/>
  <c r="X20" i="22" s="1"/>
  <c r="F21" i="22"/>
  <c r="S21" i="22" s="1"/>
  <c r="D22" i="22"/>
  <c r="E22" i="22"/>
  <c r="U22" i="22" s="1"/>
  <c r="G22" i="22"/>
  <c r="H22" i="22"/>
  <c r="Q22" i="22"/>
  <c r="R22" i="22"/>
  <c r="Y22" i="22"/>
  <c r="AB22" i="22"/>
  <c r="F23" i="22"/>
  <c r="S23" i="22" s="1"/>
  <c r="F24" i="22"/>
  <c r="V24" i="22" s="1"/>
  <c r="F25" i="22"/>
  <c r="S25" i="22" s="1"/>
  <c r="F26" i="22"/>
  <c r="T26" i="22" s="1"/>
  <c r="F27" i="22"/>
  <c r="V27" i="22" s="1"/>
  <c r="F28" i="22"/>
  <c r="X28" i="22" s="1"/>
  <c r="A29" i="22"/>
  <c r="A30" i="22" s="1"/>
  <c r="A31" i="22" s="1"/>
  <c r="A32" i="22" s="1"/>
  <c r="A33" i="22" s="1"/>
  <c r="A34" i="22" s="1"/>
  <c r="F29" i="22"/>
  <c r="T29" i="22" s="1"/>
  <c r="F30" i="22"/>
  <c r="F31" i="22"/>
  <c r="S31" i="22" s="1"/>
  <c r="F32" i="22"/>
  <c r="V32" i="22" s="1"/>
  <c r="F33" i="22"/>
  <c r="W33" i="22" s="1"/>
  <c r="F34" i="22"/>
  <c r="S34" i="22" s="1"/>
  <c r="F36" i="22"/>
  <c r="X36" i="22" s="1"/>
  <c r="D37" i="22"/>
  <c r="E37" i="22"/>
  <c r="U37" i="22" s="1"/>
  <c r="G37" i="22"/>
  <c r="H37" i="22"/>
  <c r="Q37" i="22"/>
  <c r="R37" i="22"/>
  <c r="Y37" i="22"/>
  <c r="F38" i="22"/>
  <c r="S38" i="22" s="1"/>
  <c r="F39" i="22"/>
  <c r="AA39" i="22" s="1"/>
  <c r="AB39" i="22" s="1"/>
  <c r="F40" i="22"/>
  <c r="Z40" i="22" s="1"/>
  <c r="F41" i="22"/>
  <c r="S41" i="22" s="1"/>
  <c r="F42" i="22"/>
  <c r="W42" i="22" s="1"/>
  <c r="A43" i="22"/>
  <c r="A44" i="22" s="1"/>
  <c r="A45" i="22" s="1"/>
  <c r="A46" i="22" s="1"/>
  <c r="A47" i="22" s="1"/>
  <c r="A48" i="22" s="1"/>
  <c r="A49" i="22" s="1"/>
  <c r="F43" i="22"/>
  <c r="AA43" i="22" s="1"/>
  <c r="AB43" i="22" s="1"/>
  <c r="F44" i="22"/>
  <c r="F45" i="22"/>
  <c r="Z45" i="22" s="1"/>
  <c r="F46" i="22"/>
  <c r="S46" i="22" s="1"/>
  <c r="F47" i="22"/>
  <c r="W47" i="22" s="1"/>
  <c r="F48" i="22"/>
  <c r="F49" i="22"/>
  <c r="X49" i="22" s="1"/>
  <c r="AF50" i="22"/>
  <c r="F51" i="22"/>
  <c r="U51" i="22"/>
  <c r="A52" i="22"/>
  <c r="A53" i="22" s="1"/>
  <c r="F52" i="22"/>
  <c r="T52" i="22" s="1"/>
  <c r="U52" i="22"/>
  <c r="U74" i="22" s="1"/>
  <c r="F53" i="22"/>
  <c r="U107" i="22"/>
  <c r="F58" i="22"/>
  <c r="S58" i="22" s="1"/>
  <c r="U58" i="22"/>
  <c r="F59" i="22"/>
  <c r="U59" i="22"/>
  <c r="F60" i="22"/>
  <c r="X60" i="22" s="1"/>
  <c r="U60" i="22"/>
  <c r="D75" i="22"/>
  <c r="D110" i="22" s="1"/>
  <c r="E110" i="22"/>
  <c r="G75" i="22"/>
  <c r="G73" i="22" s="1"/>
  <c r="R110" i="22"/>
  <c r="Y62" i="22"/>
  <c r="Y75" i="22" s="1"/>
  <c r="Y110" i="22" s="1"/>
  <c r="F63" i="22"/>
  <c r="U63" i="22"/>
  <c r="F64" i="22"/>
  <c r="Z64" i="22" s="1"/>
  <c r="U64" i="22"/>
  <c r="F65" i="22"/>
  <c r="U65" i="22"/>
  <c r="F66" i="22"/>
  <c r="AA66" i="22" s="1"/>
  <c r="U66" i="22"/>
  <c r="D71" i="22"/>
  <c r="D106" i="22" s="1"/>
  <c r="E71" i="22"/>
  <c r="E106" i="22" s="1"/>
  <c r="G106" i="22"/>
  <c r="H106" i="22"/>
  <c r="Q106" i="22"/>
  <c r="R106" i="22"/>
  <c r="D72" i="22"/>
  <c r="D107" i="22" s="1"/>
  <c r="H107" i="22"/>
  <c r="Q107" i="22"/>
  <c r="R107" i="22"/>
  <c r="Y107" i="22"/>
  <c r="D74" i="22"/>
  <c r="E74" i="22"/>
  <c r="Y74" i="22"/>
  <c r="D79" i="22"/>
  <c r="D93" i="22" s="1"/>
  <c r="G79" i="22"/>
  <c r="H79" i="22"/>
  <c r="H93" i="22" s="1"/>
  <c r="Q79" i="22"/>
  <c r="Q93" i="22" s="1"/>
  <c r="R79" i="22"/>
  <c r="R93" i="22" s="1"/>
  <c r="Y79" i="22"/>
  <c r="Y93" i="22" s="1"/>
  <c r="F80" i="22"/>
  <c r="U79" i="22"/>
  <c r="F81" i="22"/>
  <c r="F82" i="22"/>
  <c r="Z82" i="22" s="1"/>
  <c r="F83" i="22"/>
  <c r="V83" i="22" s="1"/>
  <c r="F84" i="22"/>
  <c r="S84" i="22" s="1"/>
  <c r="F85" i="22"/>
  <c r="Z85" i="22" s="1"/>
  <c r="A86" i="22"/>
  <c r="A87" i="22" s="1"/>
  <c r="F86" i="22"/>
  <c r="W86" i="22" s="1"/>
  <c r="D87" i="22"/>
  <c r="E87" i="22"/>
  <c r="G87" i="22"/>
  <c r="H87" i="22"/>
  <c r="Q87" i="22"/>
  <c r="F88" i="22"/>
  <c r="V88" i="22" s="1"/>
  <c r="F89" i="22"/>
  <c r="F90" i="22"/>
  <c r="F91" i="22"/>
  <c r="X91" i="22" s="1"/>
  <c r="F92" i="22"/>
  <c r="S92" i="22" s="1"/>
  <c r="F94" i="22"/>
  <c r="U94" i="22"/>
  <c r="U98" i="22" s="1"/>
  <c r="U97" i="22" s="1"/>
  <c r="D98" i="22"/>
  <c r="D97" i="22" s="1"/>
  <c r="E98" i="22"/>
  <c r="E97" i="22" s="1"/>
  <c r="G98" i="22"/>
  <c r="G97" i="22" s="1"/>
  <c r="H98" i="22"/>
  <c r="H97" i="22" s="1"/>
  <c r="Q98" i="22"/>
  <c r="Q97" i="22" s="1"/>
  <c r="R98" i="22"/>
  <c r="R97" i="22" s="1"/>
  <c r="Y98" i="22"/>
  <c r="Y97" i="22" s="1"/>
  <c r="F99" i="22"/>
  <c r="S99" i="22" s="1"/>
  <c r="Y106" i="22"/>
  <c r="F35" i="22"/>
  <c r="T94" i="22" l="1"/>
  <c r="AA94" i="22"/>
  <c r="S81" i="22"/>
  <c r="V30" i="22"/>
  <c r="AA30" i="22"/>
  <c r="V16" i="22"/>
  <c r="Z16" i="22"/>
  <c r="Z44" i="22"/>
  <c r="AA44" i="22"/>
  <c r="Q50" i="22"/>
  <c r="H75" i="22"/>
  <c r="H73" i="22" s="1"/>
  <c r="H69" i="22" s="1"/>
  <c r="I77" i="22"/>
  <c r="I110" i="22"/>
  <c r="I108" i="22" s="1"/>
  <c r="I105" i="22" s="1"/>
  <c r="U71" i="22"/>
  <c r="U106" i="22" s="1"/>
  <c r="R50" i="22"/>
  <c r="R103" i="22" s="1"/>
  <c r="D109" i="22"/>
  <c r="X35" i="22"/>
  <c r="T35" i="22"/>
  <c r="W35" i="22"/>
  <c r="G109" i="22"/>
  <c r="S89" i="22"/>
  <c r="W89" i="22"/>
  <c r="X89" i="22"/>
  <c r="T89" i="22"/>
  <c r="V51" i="22"/>
  <c r="A54" i="22"/>
  <c r="A55" i="22" s="1"/>
  <c r="A56" i="22" s="1"/>
  <c r="A57" i="22" s="1"/>
  <c r="A58" i="22" s="1"/>
  <c r="A59" i="22" s="1"/>
  <c r="A60" i="22" s="1"/>
  <c r="A61" i="22" s="1"/>
  <c r="A62" i="22" s="1"/>
  <c r="W19" i="22"/>
  <c r="AA19" i="22"/>
  <c r="S90" i="22"/>
  <c r="T90" i="22"/>
  <c r="AA90" i="22"/>
  <c r="S49" i="22"/>
  <c r="E14" i="22"/>
  <c r="U14" i="22" s="1"/>
  <c r="V65" i="22"/>
  <c r="AA65" i="22"/>
  <c r="W11" i="22"/>
  <c r="T11" i="22"/>
  <c r="V53" i="22"/>
  <c r="Z53" i="22"/>
  <c r="U62" i="22"/>
  <c r="S44" i="22"/>
  <c r="S30" i="22"/>
  <c r="S29" i="22"/>
  <c r="AD27" i="22"/>
  <c r="V11" i="22"/>
  <c r="S11" i="22"/>
  <c r="S13" i="22"/>
  <c r="S8" i="22"/>
  <c r="S39" i="22"/>
  <c r="S33" i="22"/>
  <c r="Y50" i="22"/>
  <c r="AD48" i="22" s="1"/>
  <c r="T40" i="22"/>
  <c r="T43" i="22"/>
  <c r="S40" i="22"/>
  <c r="S36" i="22"/>
  <c r="V86" i="22"/>
  <c r="AA91" i="22"/>
  <c r="S91" i="22"/>
  <c r="S85" i="22"/>
  <c r="T30" i="22"/>
  <c r="I103" i="22"/>
  <c r="H50" i="22"/>
  <c r="V66" i="22"/>
  <c r="V59" i="22"/>
  <c r="W58" i="22"/>
  <c r="Q109" i="22"/>
  <c r="S66" i="22"/>
  <c r="T60" i="22"/>
  <c r="X34" i="22"/>
  <c r="Z33" i="22"/>
  <c r="S32" i="22"/>
  <c r="Z31" i="22"/>
  <c r="AA27" i="22"/>
  <c r="Z27" i="22"/>
  <c r="W27" i="22"/>
  <c r="T27" i="22"/>
  <c r="S27" i="22"/>
  <c r="S26" i="22"/>
  <c r="T24" i="22"/>
  <c r="S24" i="22"/>
  <c r="F18" i="22"/>
  <c r="W18" i="22" s="1"/>
  <c r="S19" i="22"/>
  <c r="F9" i="22"/>
  <c r="X9" i="22" s="1"/>
  <c r="AA11" i="22"/>
  <c r="T7" i="22"/>
  <c r="AC62" i="22"/>
  <c r="Y73" i="22"/>
  <c r="Y69" i="22" s="1"/>
  <c r="V82" i="22"/>
  <c r="T66" i="22"/>
  <c r="S64" i="22"/>
  <c r="AA58" i="22"/>
  <c r="S52" i="22"/>
  <c r="X29" i="22"/>
  <c r="AA33" i="22"/>
  <c r="T32" i="22"/>
  <c r="Z30" i="22"/>
  <c r="F22" i="22"/>
  <c r="W22" i="22" s="1"/>
  <c r="AA17" i="22"/>
  <c r="Z17" i="22"/>
  <c r="T17" i="22"/>
  <c r="T16" i="22"/>
  <c r="S17" i="22"/>
  <c r="S16" i="22"/>
  <c r="Z12" i="22"/>
  <c r="AA13" i="22"/>
  <c r="Z13" i="22"/>
  <c r="S12" i="22"/>
  <c r="T8" i="22"/>
  <c r="S7" i="22"/>
  <c r="AA8" i="22"/>
  <c r="X8" i="22"/>
  <c r="S83" i="22"/>
  <c r="AA20" i="22"/>
  <c r="Z19" i="22"/>
  <c r="X33" i="22"/>
  <c r="Z20" i="22"/>
  <c r="X19" i="22"/>
  <c r="X13" i="22"/>
  <c r="AA7" i="22"/>
  <c r="V33" i="22"/>
  <c r="AA32" i="22"/>
  <c r="AB32" i="22" s="1"/>
  <c r="Z21" i="22"/>
  <c r="V19" i="22"/>
  <c r="V13" i="22"/>
  <c r="Z7" i="22"/>
  <c r="Z66" i="22"/>
  <c r="Z32" i="22"/>
  <c r="X27" i="22"/>
  <c r="Z26" i="22"/>
  <c r="AA24" i="22"/>
  <c r="V21" i="22"/>
  <c r="T20" i="22"/>
  <c r="X17" i="22"/>
  <c r="X7" i="22"/>
  <c r="X66" i="22"/>
  <c r="T33" i="22"/>
  <c r="Z29" i="22"/>
  <c r="Z24" i="22"/>
  <c r="S20" i="22"/>
  <c r="T19" i="22"/>
  <c r="V17" i="22"/>
  <c r="AA16" i="22"/>
  <c r="T13" i="22"/>
  <c r="Z8" i="22"/>
  <c r="F72" i="22"/>
  <c r="D50" i="22"/>
  <c r="D103" i="22" s="1"/>
  <c r="X25" i="22"/>
  <c r="X10" i="22"/>
  <c r="X31" i="22"/>
  <c r="W25" i="22"/>
  <c r="X12" i="22"/>
  <c r="W10" i="22"/>
  <c r="W31" i="22"/>
  <c r="W29" i="22"/>
  <c r="W26" i="22"/>
  <c r="V25" i="22"/>
  <c r="V23" i="22"/>
  <c r="V10" i="22"/>
  <c r="V26" i="22"/>
  <c r="X24" i="22"/>
  <c r="W20" i="22"/>
  <c r="AA34" i="22"/>
  <c r="T34" i="22"/>
  <c r="W32" i="22"/>
  <c r="W30" i="22"/>
  <c r="AA28" i="22"/>
  <c r="AB28" i="22" s="1"/>
  <c r="T28" i="22"/>
  <c r="AA25" i="22"/>
  <c r="AB25" i="22" s="1"/>
  <c r="T25" i="22"/>
  <c r="W24" i="22"/>
  <c r="AA23" i="22"/>
  <c r="T23" i="22"/>
  <c r="V20" i="22"/>
  <c r="W16" i="22"/>
  <c r="F14" i="22"/>
  <c r="X11" i="22"/>
  <c r="AA10" i="22"/>
  <c r="T10" i="22"/>
  <c r="W8" i="22"/>
  <c r="W7" i="22"/>
  <c r="X23" i="22"/>
  <c r="W34" i="22"/>
  <c r="W28" i="22"/>
  <c r="X26" i="22"/>
  <c r="W23" i="22"/>
  <c r="AC22" i="22"/>
  <c r="V34" i="22"/>
  <c r="V28" i="22"/>
  <c r="AD25" i="22"/>
  <c r="W12" i="22"/>
  <c r="X32" i="22"/>
  <c r="V31" i="22"/>
  <c r="X30" i="22"/>
  <c r="V29" i="22"/>
  <c r="X16" i="22"/>
  <c r="V12" i="22"/>
  <c r="Z11" i="22"/>
  <c r="Z34" i="22"/>
  <c r="AA31" i="22"/>
  <c r="AA29" i="22"/>
  <c r="Z28" i="22"/>
  <c r="S28" i="22"/>
  <c r="AA26" i="22"/>
  <c r="Z25" i="22"/>
  <c r="Z23" i="22"/>
  <c r="AC16" i="22"/>
  <c r="AA12" i="22"/>
  <c r="Z10" i="22"/>
  <c r="Z91" i="22"/>
  <c r="F79" i="22"/>
  <c r="Z79" i="22" s="1"/>
  <c r="Z58" i="22"/>
  <c r="Z38" i="22"/>
  <c r="V91" i="22"/>
  <c r="W65" i="22"/>
  <c r="V49" i="22"/>
  <c r="W48" i="22"/>
  <c r="T47" i="22"/>
  <c r="Z42" i="22"/>
  <c r="X40" i="22"/>
  <c r="T38" i="22"/>
  <c r="T91" i="22"/>
  <c r="S88" i="22"/>
  <c r="F87" i="22"/>
  <c r="X87" i="22" s="1"/>
  <c r="T83" i="22"/>
  <c r="T64" i="22"/>
  <c r="T58" i="22"/>
  <c r="S51" i="22"/>
  <c r="AA47" i="22"/>
  <c r="S47" i="22"/>
  <c r="S45" i="22"/>
  <c r="V40" i="22"/>
  <c r="T39" i="22"/>
  <c r="T36" i="22"/>
  <c r="Z47" i="22"/>
  <c r="X47" i="22"/>
  <c r="Z88" i="22"/>
  <c r="AA64" i="22"/>
  <c r="Z49" i="22"/>
  <c r="V47" i="22"/>
  <c r="AA36" i="22"/>
  <c r="S82" i="22"/>
  <c r="W80" i="22"/>
  <c r="X64" i="22"/>
  <c r="W63" i="22"/>
  <c r="S60" i="22"/>
  <c r="X58" i="22"/>
  <c r="S53" i="22"/>
  <c r="W49" i="22"/>
  <c r="S48" i="22"/>
  <c r="AA40" i="22"/>
  <c r="X39" i="22"/>
  <c r="D101" i="22"/>
  <c r="E73" i="22"/>
  <c r="E69" i="22" s="1"/>
  <c r="G93" i="22"/>
  <c r="Z80" i="22"/>
  <c r="W59" i="22"/>
  <c r="Z51" i="22"/>
  <c r="AA83" i="22"/>
  <c r="V94" i="22"/>
  <c r="X45" i="22"/>
  <c r="X44" i="22"/>
  <c r="W43" i="22"/>
  <c r="V58" i="22"/>
  <c r="V45" i="22"/>
  <c r="W44" i="22"/>
  <c r="Z43" i="22"/>
  <c r="T42" i="22"/>
  <c r="V38" i="22"/>
  <c r="G107" i="22"/>
  <c r="F107" i="22" s="1"/>
  <c r="V89" i="22"/>
  <c r="T80" i="22"/>
  <c r="V63" i="22"/>
  <c r="Q69" i="22"/>
  <c r="T51" i="22"/>
  <c r="W46" i="22"/>
  <c r="T45" i="22"/>
  <c r="X43" i="22"/>
  <c r="AA42" i="22"/>
  <c r="S42" i="22"/>
  <c r="AA38" i="22"/>
  <c r="AB38" i="22" s="1"/>
  <c r="X42" i="22"/>
  <c r="V35" i="22"/>
  <c r="S94" i="22"/>
  <c r="V90" i="22"/>
  <c r="AA80" i="22"/>
  <c r="R69" i="22"/>
  <c r="F71" i="22"/>
  <c r="T71" i="22" s="1"/>
  <c r="S43" i="22"/>
  <c r="V42" i="22"/>
  <c r="F97" i="22"/>
  <c r="Z48" i="22"/>
  <c r="X38" i="22"/>
  <c r="Y109" i="22"/>
  <c r="Y108" i="22" s="1"/>
  <c r="Y105" i="22" s="1"/>
  <c r="W41" i="22"/>
  <c r="W92" i="22"/>
  <c r="V80" i="22"/>
  <c r="V48" i="22"/>
  <c r="V43" i="22"/>
  <c r="D108" i="22"/>
  <c r="D105" i="22" s="1"/>
  <c r="Q101" i="22"/>
  <c r="AA89" i="22"/>
  <c r="Z90" i="22"/>
  <c r="X90" i="22"/>
  <c r="Z83" i="22"/>
  <c r="X51" i="22"/>
  <c r="F98" i="22"/>
  <c r="W90" i="22"/>
  <c r="Z89" i="22"/>
  <c r="X83" i="22"/>
  <c r="W51" i="22"/>
  <c r="X48" i="22"/>
  <c r="W38" i="22"/>
  <c r="S35" i="22"/>
  <c r="R109" i="22"/>
  <c r="R108" i="22" s="1"/>
  <c r="R105" i="22" s="1"/>
  <c r="U93" i="22"/>
  <c r="X80" i="22"/>
  <c r="V64" i="22"/>
  <c r="W64" i="22"/>
  <c r="F62" i="22"/>
  <c r="F37" i="22"/>
  <c r="U109" i="22"/>
  <c r="V99" i="22"/>
  <c r="Z99" i="22"/>
  <c r="W52" i="22"/>
  <c r="V52" i="22"/>
  <c r="E109" i="22"/>
  <c r="E108" i="22" s="1"/>
  <c r="Y101" i="22"/>
  <c r="H109" i="22"/>
  <c r="S65" i="22"/>
  <c r="Z65" i="22"/>
  <c r="T65" i="22"/>
  <c r="S63" i="22"/>
  <c r="Z63" i="22"/>
  <c r="T63" i="22"/>
  <c r="AA63" i="22"/>
  <c r="S59" i="22"/>
  <c r="Z59" i="22"/>
  <c r="T59" i="22"/>
  <c r="AA59" i="22"/>
  <c r="Z52" i="22"/>
  <c r="V46" i="22"/>
  <c r="T46" i="22"/>
  <c r="AA46" i="22"/>
  <c r="X41" i="22"/>
  <c r="W40" i="22"/>
  <c r="E107" i="22"/>
  <c r="F106" i="22"/>
  <c r="X94" i="22"/>
  <c r="X86" i="22"/>
  <c r="V81" i="22"/>
  <c r="Z81" i="22"/>
  <c r="AA81" i="22"/>
  <c r="D73" i="22"/>
  <c r="D69" i="22" s="1"/>
  <c r="W66" i="22"/>
  <c r="W60" i="22"/>
  <c r="V60" i="22"/>
  <c r="X52" i="22"/>
  <c r="Z46" i="22"/>
  <c r="W39" i="22"/>
  <c r="V39" i="22"/>
  <c r="W36" i="22"/>
  <c r="V36" i="22"/>
  <c r="W94" i="22"/>
  <c r="H101" i="22"/>
  <c r="W83" i="22"/>
  <c r="E79" i="22"/>
  <c r="F74" i="22"/>
  <c r="X65" i="22"/>
  <c r="X63" i="22"/>
  <c r="Z60" i="22"/>
  <c r="X59" i="22"/>
  <c r="X46" i="22"/>
  <c r="W45" i="22"/>
  <c r="V44" i="22"/>
  <c r="T44" i="22"/>
  <c r="Z39" i="22"/>
  <c r="Z36" i="22"/>
  <c r="V92" i="22"/>
  <c r="T92" i="22"/>
  <c r="AA92" i="22"/>
  <c r="V85" i="22"/>
  <c r="X85" i="22"/>
  <c r="W85" i="22"/>
  <c r="V41" i="22"/>
  <c r="T41" i="22"/>
  <c r="AA41" i="22"/>
  <c r="R101" i="22"/>
  <c r="Z92" i="22"/>
  <c r="S86" i="22"/>
  <c r="Z86" i="22"/>
  <c r="T86" i="22"/>
  <c r="AA86" i="22"/>
  <c r="AA52" i="22"/>
  <c r="Z41" i="22"/>
  <c r="G101" i="22"/>
  <c r="Z94" i="22"/>
  <c r="X92" i="22"/>
  <c r="W91" i="22"/>
  <c r="V84" i="22"/>
  <c r="AA84" i="22"/>
  <c r="Z84" i="22"/>
  <c r="Z35" i="22"/>
  <c r="A35" i="22"/>
  <c r="A36" i="22" s="1"/>
  <c r="A37" i="22" s="1"/>
  <c r="C5" i="22"/>
  <c r="D5" i="22" s="1"/>
  <c r="E5" i="22" s="1"/>
  <c r="F5" i="22" s="1"/>
  <c r="G5" i="22" s="1"/>
  <c r="Z97" i="22" l="1"/>
  <c r="AA97" i="22"/>
  <c r="Z98" i="22"/>
  <c r="AA98" i="22"/>
  <c r="F93" i="22"/>
  <c r="Z93" i="22" s="1"/>
  <c r="U50" i="22"/>
  <c r="Q77" i="22"/>
  <c r="H110" i="22"/>
  <c r="H108" i="22" s="1"/>
  <c r="H105" i="22" s="1"/>
  <c r="I112" i="22"/>
  <c r="U75" i="22"/>
  <c r="U73" i="22" s="1"/>
  <c r="U69" i="22" s="1"/>
  <c r="Z72" i="22"/>
  <c r="T72" i="22"/>
  <c r="AA72" i="22"/>
  <c r="W72" i="22"/>
  <c r="X72" i="22"/>
  <c r="E50" i="22"/>
  <c r="U122" i="22" s="1"/>
  <c r="W107" i="22"/>
  <c r="T107" i="22"/>
  <c r="AA107" i="22"/>
  <c r="X107" i="22"/>
  <c r="D112" i="22"/>
  <c r="D122" i="22" s="1"/>
  <c r="Q108" i="22"/>
  <c r="Q105" i="22" s="1"/>
  <c r="V71" i="22"/>
  <c r="AC50" i="22"/>
  <c r="Y103" i="22"/>
  <c r="Y112" i="22" s="1"/>
  <c r="AC112" i="22" s="1"/>
  <c r="Y77" i="22"/>
  <c r="AC77" i="22" s="1"/>
  <c r="S98" i="22"/>
  <c r="S97" i="22"/>
  <c r="X97" i="22"/>
  <c r="W97" i="22"/>
  <c r="AA9" i="22"/>
  <c r="V98" i="22"/>
  <c r="T98" i="22"/>
  <c r="V97" i="22"/>
  <c r="T97" i="22"/>
  <c r="G50" i="22"/>
  <c r="F50" i="22" s="1"/>
  <c r="S50" i="22" s="1"/>
  <c r="Z9" i="22"/>
  <c r="W9" i="22"/>
  <c r="S18" i="22"/>
  <c r="Z18" i="22"/>
  <c r="AA18" i="22"/>
  <c r="R77" i="22"/>
  <c r="Z87" i="22"/>
  <c r="V22" i="22"/>
  <c r="AA22" i="22"/>
  <c r="Z22" i="22"/>
  <c r="S22" i="22"/>
  <c r="T22" i="22"/>
  <c r="X22" i="22"/>
  <c r="T18" i="22"/>
  <c r="X18" i="22"/>
  <c r="V18" i="22"/>
  <c r="V9" i="22"/>
  <c r="T9" i="22"/>
  <c r="S9" i="22"/>
  <c r="U101" i="22"/>
  <c r="T79" i="22"/>
  <c r="X71" i="22"/>
  <c r="W71" i="22"/>
  <c r="V72" i="22"/>
  <c r="Z71" i="22"/>
  <c r="S72" i="22"/>
  <c r="AA79" i="22"/>
  <c r="S71" i="22"/>
  <c r="H103" i="22"/>
  <c r="R112" i="22"/>
  <c r="R122" i="22" s="1"/>
  <c r="D77" i="22"/>
  <c r="H77" i="22"/>
  <c r="T14" i="22"/>
  <c r="Z14" i="22"/>
  <c r="V14" i="22"/>
  <c r="S14" i="22"/>
  <c r="AA14" i="22"/>
  <c r="W14" i="22"/>
  <c r="X14" i="22"/>
  <c r="S87" i="22"/>
  <c r="X98" i="22"/>
  <c r="S79" i="22"/>
  <c r="W98" i="22"/>
  <c r="W79" i="22"/>
  <c r="V87" i="22"/>
  <c r="V79" i="22"/>
  <c r="AA87" i="22"/>
  <c r="T87" i="22"/>
  <c r="E105" i="22"/>
  <c r="Q103" i="22"/>
  <c r="F101" i="22"/>
  <c r="W106" i="22"/>
  <c r="X106" i="22"/>
  <c r="V106" i="22"/>
  <c r="Z106" i="22"/>
  <c r="S106" i="22"/>
  <c r="T106" i="22"/>
  <c r="S37" i="22"/>
  <c r="W37" i="22"/>
  <c r="X37" i="22"/>
  <c r="V37" i="22"/>
  <c r="Z37" i="22"/>
  <c r="AA37" i="22"/>
  <c r="T37" i="22"/>
  <c r="W87" i="22"/>
  <c r="F75" i="22"/>
  <c r="G110" i="22"/>
  <c r="F109" i="22"/>
  <c r="E93" i="22"/>
  <c r="U124" i="22" s="1"/>
  <c r="X79" i="22"/>
  <c r="T62" i="22"/>
  <c r="Z62" i="22"/>
  <c r="X62" i="22"/>
  <c r="S62" i="22"/>
  <c r="V62" i="22"/>
  <c r="W62" i="22"/>
  <c r="AA62" i="22"/>
  <c r="V107" i="22"/>
  <c r="S107" i="22"/>
  <c r="Z107" i="22"/>
  <c r="G69" i="22"/>
  <c r="F73" i="22"/>
  <c r="AC101" i="22"/>
  <c r="S74" i="22"/>
  <c r="W74" i="22"/>
  <c r="X74" i="22"/>
  <c r="Z74" i="22"/>
  <c r="AA74" i="22"/>
  <c r="T74" i="22"/>
  <c r="V74" i="22"/>
  <c r="H5" i="22"/>
  <c r="Q112" i="22" l="1"/>
  <c r="U103" i="22"/>
  <c r="H112" i="22"/>
  <c r="U77" i="22"/>
  <c r="U112" i="22" s="1"/>
  <c r="U110" i="22"/>
  <c r="U108" i="22" s="1"/>
  <c r="U105" i="22" s="1"/>
  <c r="I5" i="22"/>
  <c r="J5" i="22" s="1"/>
  <c r="AF77" i="22"/>
  <c r="U123" i="22"/>
  <c r="V93" i="22"/>
  <c r="T93" i="22"/>
  <c r="S93" i="22"/>
  <c r="AA93" i="22"/>
  <c r="W93" i="22"/>
  <c r="E77" i="22"/>
  <c r="X50" i="22"/>
  <c r="AC48" i="22"/>
  <c r="AE48" i="22" s="1"/>
  <c r="G103" i="22"/>
  <c r="F103" i="22" s="1"/>
  <c r="Z103" i="22" s="1"/>
  <c r="AA50" i="22"/>
  <c r="Z50" i="22"/>
  <c r="W50" i="22"/>
  <c r="T50" i="22"/>
  <c r="V50" i="22"/>
  <c r="S75" i="22"/>
  <c r="AA75" i="22"/>
  <c r="T75" i="22"/>
  <c r="Z75" i="22"/>
  <c r="W75" i="22"/>
  <c r="X75" i="22"/>
  <c r="V75" i="22"/>
  <c r="W73" i="22"/>
  <c r="AA73" i="22"/>
  <c r="V73" i="22"/>
  <c r="S73" i="22"/>
  <c r="T73" i="22"/>
  <c r="X73" i="22"/>
  <c r="Z73" i="22"/>
  <c r="E103" i="22"/>
  <c r="E112" i="22" s="1"/>
  <c r="E101" i="22"/>
  <c r="G77" i="22"/>
  <c r="F69" i="22"/>
  <c r="X93" i="22"/>
  <c r="V109" i="22"/>
  <c r="W109" i="22"/>
  <c r="T109" i="22"/>
  <c r="X109" i="22"/>
  <c r="Z109" i="22"/>
  <c r="S109" i="22"/>
  <c r="AA109" i="22"/>
  <c r="V101" i="22"/>
  <c r="W101" i="22"/>
  <c r="Z101" i="22"/>
  <c r="S101" i="22"/>
  <c r="AA101" i="22"/>
  <c r="T101" i="22"/>
  <c r="F110" i="22"/>
  <c r="G108" i="22"/>
  <c r="E122" i="22" l="1"/>
  <c r="E124" i="22"/>
  <c r="K5" i="22"/>
  <c r="L5" i="22" s="1"/>
  <c r="W103" i="22"/>
  <c r="V103" i="22"/>
  <c r="T103" i="22"/>
  <c r="S103" i="22"/>
  <c r="AA103" i="22"/>
  <c r="X103" i="22"/>
  <c r="U126" i="22"/>
  <c r="U127" i="22" s="1"/>
  <c r="U125" i="22"/>
  <c r="F108" i="22"/>
  <c r="G105" i="22"/>
  <c r="X110" i="22"/>
  <c r="S110" i="22"/>
  <c r="W110" i="22"/>
  <c r="Z110" i="22"/>
  <c r="T110" i="22"/>
  <c r="AA110" i="22"/>
  <c r="V110" i="22"/>
  <c r="AA69" i="22"/>
  <c r="V69" i="22"/>
  <c r="W69" i="22"/>
  <c r="X69" i="22"/>
  <c r="S69" i="22"/>
  <c r="T69" i="22"/>
  <c r="Z69" i="22"/>
  <c r="F77" i="22"/>
  <c r="X101" i="22"/>
  <c r="M5" i="22" l="1"/>
  <c r="N5" i="22" s="1"/>
  <c r="O5" i="22" s="1"/>
  <c r="P5" i="22" s="1"/>
  <c r="Q5" i="22" s="1"/>
  <c r="S5" i="22" s="1"/>
  <c r="T5" i="22" s="1"/>
  <c r="U5" i="22" s="1"/>
  <c r="V5" i="22" s="1"/>
  <c r="W5" i="22" s="1"/>
  <c r="Y5" i="22" s="1"/>
  <c r="Z5" i="22" s="1"/>
  <c r="AA5" i="22" s="1"/>
  <c r="F105" i="22"/>
  <c r="G112" i="22"/>
  <c r="F112" i="22" s="1"/>
  <c r="F124" i="22" s="1"/>
  <c r="T108" i="22"/>
  <c r="Z108" i="22"/>
  <c r="AA108" i="22"/>
  <c r="V108" i="22"/>
  <c r="X108" i="22"/>
  <c r="S108" i="22"/>
  <c r="W108" i="22"/>
  <c r="W77" i="22"/>
  <c r="AA77" i="22"/>
  <c r="V77" i="22"/>
  <c r="X77" i="22"/>
  <c r="Z77" i="22"/>
  <c r="S77" i="22"/>
  <c r="T77" i="22"/>
  <c r="T112" i="22" l="1"/>
  <c r="Z112" i="22"/>
  <c r="AA112" i="22"/>
  <c r="X112" i="22"/>
  <c r="S112" i="22"/>
  <c r="F122" i="22"/>
  <c r="V112" i="22"/>
  <c r="W112" i="22"/>
  <c r="AA105" i="22"/>
  <c r="V105" i="22"/>
  <c r="S105" i="22"/>
  <c r="T105" i="22"/>
  <c r="W105" i="22"/>
  <c r="X105" i="22"/>
  <c r="Z105" i="22"/>
</calcChain>
</file>

<file path=xl/sharedStrings.xml><?xml version="1.0" encoding="utf-8"?>
<sst xmlns="http://schemas.openxmlformats.org/spreadsheetml/2006/main" count="230" uniqueCount="217">
  <si>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</si>
  <si>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</si>
  <si>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</si>
  <si>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</si>
  <si>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</si>
  <si>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</si>
  <si>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</si>
  <si>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</si>
  <si>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</si>
  <si>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</si>
  <si>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</si>
  <si>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</si>
  <si>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</si>
  <si>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</si>
  <si>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</si>
  <si>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</si>
  <si>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</si>
  <si>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</si>
  <si>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</si>
  <si>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</si>
  <si>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</si>
  <si>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</si>
  <si>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</si>
  <si>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</si>
  <si>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</si>
  <si>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</si>
  <si>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</si>
  <si>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</si>
  <si>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</si>
  <si>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</si>
  <si>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</si>
  <si>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</si>
  <si>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</si>
  <si>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</si>
  <si>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</si>
  <si>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</si>
  <si>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</si>
  <si>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</si>
  <si>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</si>
  <si>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</si>
  <si>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</si>
  <si>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</si>
  <si>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</si>
  <si>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</si>
  <si>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</si>
  <si>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</si>
  <si>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</si>
  <si>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</si>
  <si>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</si>
  <si>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</si>
  <si>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</si>
  <si>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</si>
  <si>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</si>
  <si>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</si>
  <si>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</si>
  <si>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</si>
  <si>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</si>
  <si>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</si>
  <si>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</si>
  <si>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</si>
  <si>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</si>
  <si>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</si>
  <si>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</si>
  <si>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</si>
  <si>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</si>
  <si>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</si>
  <si>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</si>
  <si>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</si>
  <si>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</si>
  <si>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</si>
  <si>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</si>
  <si>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</si>
  <si>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</si>
  <si>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</si>
  <si>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</si>
  <si>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</si>
  <si>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</si>
  <si>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</si>
  <si>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</si>
  <si>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</si>
  <si>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</si>
  <si>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</si>
  <si>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</si>
  <si>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</si>
  <si>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</si>
  <si>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</si>
  <si>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</si>
  <si>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</si>
  <si>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</si>
  <si>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</si>
  <si>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</si>
  <si>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</si>
  <si>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</si>
  <si>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</si>
  <si>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</si>
  <si>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</si>
  <si>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</si>
  <si>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</si>
  <si>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</si>
  <si>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</si>
  <si>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</si>
  <si>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</si>
  <si>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</si>
  <si>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</si>
  <si>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</si>
  <si>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</si>
  <si>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</si>
  <si>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</si>
  <si>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</si>
  <si>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</si>
  <si>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</si>
  <si>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</si>
  <si>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</si>
  <si>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</si>
  <si>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</si>
  <si>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</si>
  <si>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</si>
  <si>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</si>
  <si>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</si>
  <si>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</si>
  <si>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</si>
  <si>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</si>
  <si>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</si>
  <si>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</si>
  <si>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</si>
  <si>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</si>
  <si>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</si>
  <si>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</si>
  <si>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</si>
  <si>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</si>
  <si>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</si>
  <si>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</si>
  <si>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</si>
  <si>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</si>
  <si>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</si>
  <si>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</si>
  <si>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</si>
  <si>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</si>
  <si>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</si>
  <si>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</si>
  <si>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</si>
  <si>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</si>
  <si>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</si>
  <si>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</si>
  <si>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</si>
  <si>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</si>
  <si>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</si>
  <si>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</si>
  <si>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</si>
  <si>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</si>
  <si>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</si>
  <si>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</si>
  <si>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</si>
  <si>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</si>
  <si>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</si>
  <si>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</si>
  <si>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</si>
  <si>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</si>
  <si>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</si>
  <si>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</si>
  <si>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</si>
  <si>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</si>
  <si>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</si>
  <si>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</si>
  <si>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</si>
  <si>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</si>
  <si>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</si>
  <si>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</si>
  <si>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</si>
  <si>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</si>
  <si>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</si>
  <si>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</si>
  <si>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</si>
  <si>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</si>
  <si>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</si>
  <si>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</si>
  <si>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</si>
  <si>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</si>
  <si>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</si>
  <si>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</si>
  <si>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</si>
  <si>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</si>
  <si>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</si>
  <si>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</si>
  <si>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</si>
  <si>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</si>
  <si>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</si>
  <si>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</si>
  <si>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</si>
  <si>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</si>
  <si>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</si>
  <si>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</si>
  <si>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</si>
  <si>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</si>
  <si>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12.1.</t>
  </si>
  <si>
    <t>12.2.</t>
  </si>
  <si>
    <t>12.3.</t>
  </si>
  <si>
    <t>12.4.</t>
  </si>
  <si>
    <t>12.5.</t>
  </si>
  <si>
    <t>серпень</t>
  </si>
  <si>
    <t>Заступник директора департаменту - 
начальник відділу доходів бюджету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</si>
  <si>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</si>
  <si>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</si>
  <si>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жовтень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</si>
  <si>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</si>
  <si>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>12.6.</t>
  </si>
  <si>
    <t xml:space="preserve">
14021900
14031900</t>
  </si>
  <si>
    <t>листопад</t>
  </si>
  <si>
    <t>% виконання до плану на 2022р. (норма 91,7%)</t>
  </si>
  <si>
    <t>Надійшло за 11 місяців 2023р.</t>
  </si>
  <si>
    <t>План на 11 місяців 2023 року</t>
  </si>
  <si>
    <t>Відхилення надходжень до бюджету на 11 місяців 2023 року</t>
  </si>
  <si>
    <t>План на 11 місяців 2023р. (розрахунковий)</t>
  </si>
  <si>
    <t xml:space="preserve">Відхилення надходжень до бюджету на 11 місяців 2023 року (розрахунковий) </t>
  </si>
  <si>
    <t>Надійшло за 11 місяців 2022р.</t>
  </si>
  <si>
    <t>Відхилення факту 11 місяців 2023р. від факту 11 місяців 2022р.</t>
  </si>
  <si>
    <t>Аналіз виконання бюджету Вінницької міської територіальної громади за 11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</si>
</sst>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166" fontId="26" fillId="0" borderId="0" xfId="3" applyNumberFormat="1" applyFont="1" applyFill="1" applyBorder="1"/>
    <xf numFmtId="0" fontId="41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165" fontId="42" fillId="2" borderId="1" xfId="1" applyNumberFormat="1" applyFont="1" applyFill="1" applyBorder="1" applyAlignment="1">
      <alignment horizontal="center" vertical="center" wrapText="1"/>
    </xf>
    <xf numFmtId="166" fontId="42" fillId="2" borderId="1" xfId="1" applyNumberFormat="1" applyFont="1" applyFill="1" applyBorder="1" applyAlignment="1">
      <alignment horizontal="center" vertical="center" wrapText="1"/>
    </xf>
    <xf numFmtId="166" fontId="42" fillId="2" borderId="1" xfId="3" applyNumberFormat="1" applyFont="1" applyFill="1" applyBorder="1" applyAlignment="1">
      <alignment horizontal="center" vertical="center"/>
    </xf>
    <xf numFmtId="164" fontId="42" fillId="2" borderId="1" xfId="3" applyNumberFormat="1" applyFont="1" applyFill="1" applyBorder="1" applyAlignment="1">
      <alignment horizontal="center" vertical="center"/>
    </xf>
    <xf numFmtId="166" fontId="41" fillId="2" borderId="0" xfId="1" applyNumberFormat="1" applyFont="1" applyFill="1" applyBorder="1"/>
    <xf numFmtId="0" fontId="41" fillId="2" borderId="0" xfId="1" applyFont="1" applyFill="1" applyBorder="1"/>
    <xf numFmtId="49" fontId="42" fillId="2" borderId="1" xfId="1" applyNumberFormat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6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49" fontId="20" fillId="0" borderId="6" xfId="3" applyNumberFormat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0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2" sqref="E112"/>
    </sheetView>
  </sheetViews>
  <sheetFormatPr defaultRowHeight="12.75" x14ac:dyDescent="0.2"/>
  <cols>
    <col min="1" max="1" width="12.28515625" style="20" customWidth="1"/>
    <col min="2" max="2" width="88.42578125" style="20" customWidth="1"/>
    <col min="3" max="3" width="16.140625" style="20" customWidth="1"/>
    <col min="4" max="5" width="24.140625" style="20" customWidth="1"/>
    <col min="6" max="6" width="24.28515625" style="33" customWidth="1"/>
    <col min="7" max="17" width="21.28515625" style="3" hidden="1" customWidth="1"/>
    <col min="18" max="18" width="25.5703125" style="3" customWidth="1"/>
    <col min="19" max="19" width="23.7109375" style="1" customWidth="1"/>
    <col min="20" max="20" width="10.140625" style="1" bestFit="1" customWidth="1"/>
    <col min="21" max="21" width="24.140625" style="1" hidden="1" customWidth="1"/>
    <col min="22" max="22" width="24.42578125" style="1" hidden="1" customWidth="1"/>
    <col min="23" max="23" width="10.140625" style="1" hidden="1" customWidth="1"/>
    <col min="24" max="24" width="13.85546875" style="1" customWidth="1"/>
    <col min="25" max="25" width="24.140625" style="33" customWidth="1"/>
    <col min="26" max="26" width="21.28515625" style="1" customWidth="1"/>
    <col min="27" max="27" width="10.140625" style="3" customWidth="1"/>
    <col min="28" max="28" width="24.140625" style="3" hidden="1" customWidth="1"/>
    <col min="29" max="29" width="22.5703125" style="3" hidden="1" customWidth="1"/>
    <col min="30" max="30" width="15.85546875" style="3" hidden="1" customWidth="1"/>
    <col min="31" max="31" width="0" style="3" hidden="1" customWidth="1"/>
    <col min="32" max="32" width="24.140625" style="3" hidden="1" customWidth="1"/>
    <col min="33" max="33" width="0" style="3" hidden="1" customWidth="1"/>
    <col min="34" max="34" width="15.140625" style="3" hidden="1" customWidth="1"/>
    <col min="35" max="36" width="0" style="3" hidden="1" customWidth="1"/>
    <col min="37" max="16384" width="9.140625" style="3"/>
  </cols>
  <sheetData>
    <row r="1" spans="1:42" ht="30" customHeight="1" x14ac:dyDescent="0.2">
      <c r="A1" s="176" t="s">
        <v>216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42" ht="18.75" x14ac:dyDescent="0.3">
      <c r="A2" s="23" t="s">
        <v>48</v>
      </c>
      <c r="B2" s="18"/>
      <c r="C2" s="1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Y2" s="99"/>
      <c r="Z2" s="5" t="s">
        <v>13</v>
      </c>
      <c r="AA2" s="5"/>
    </row>
    <row r="3" spans="1:42" s="67" customFormat="1" ht="15" customHeight="1" x14ac:dyDescent="0.25">
      <c r="A3" s="188" t="s">
        <v>0</v>
      </c>
      <c r="B3" s="189" t="s">
        <v>1</v>
      </c>
      <c r="C3" s="189" t="s">
        <v>2</v>
      </c>
      <c r="D3" s="190" t="s">
        <v>133</v>
      </c>
      <c r="E3" s="190" t="s">
        <v>134</v>
      </c>
      <c r="F3" s="195" t="s">
        <v>209</v>
      </c>
      <c r="G3" s="190" t="s">
        <v>63</v>
      </c>
      <c r="H3" s="190" t="s">
        <v>137</v>
      </c>
      <c r="I3" s="190" t="s">
        <v>159</v>
      </c>
      <c r="J3" s="190" t="s">
        <v>175</v>
      </c>
      <c r="K3" s="190" t="s">
        <v>176</v>
      </c>
      <c r="L3" s="190" t="s">
        <v>184</v>
      </c>
      <c r="M3" s="190" t="s">
        <v>189</v>
      </c>
      <c r="N3" s="190" t="s">
        <v>199</v>
      </c>
      <c r="O3" s="190" t="s">
        <v>201</v>
      </c>
      <c r="P3" s="190" t="s">
        <v>203</v>
      </c>
      <c r="Q3" s="190" t="s">
        <v>207</v>
      </c>
      <c r="R3" s="190" t="s">
        <v>210</v>
      </c>
      <c r="S3" s="190" t="s">
        <v>211</v>
      </c>
      <c r="T3" s="190" t="s">
        <v>3</v>
      </c>
      <c r="U3" s="190" t="s">
        <v>212</v>
      </c>
      <c r="V3" s="190" t="s">
        <v>213</v>
      </c>
      <c r="W3" s="190" t="s">
        <v>3</v>
      </c>
      <c r="X3" s="196" t="s">
        <v>208</v>
      </c>
      <c r="Y3" s="195" t="s">
        <v>214</v>
      </c>
      <c r="Z3" s="190" t="s">
        <v>215</v>
      </c>
      <c r="AA3" s="190" t="s">
        <v>3</v>
      </c>
    </row>
    <row r="4" spans="1:42" s="67" customFormat="1" ht="85.5" customHeight="1" x14ac:dyDescent="0.25">
      <c r="A4" s="188"/>
      <c r="B4" s="189"/>
      <c r="C4" s="189"/>
      <c r="D4" s="190"/>
      <c r="E4" s="190"/>
      <c r="F4" s="195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6"/>
      <c r="Y4" s="195"/>
      <c r="Z4" s="190"/>
      <c r="AA4" s="190"/>
    </row>
    <row r="5" spans="1:42" s="72" customFormat="1" ht="20.25" x14ac:dyDescent="0.2">
      <c r="A5" s="68" t="s">
        <v>4</v>
      </c>
      <c r="B5" s="69" t="s">
        <v>5</v>
      </c>
      <c r="C5" s="69">
        <f>B5+1</f>
        <v>3</v>
      </c>
      <c r="D5" s="69">
        <f>C5+1</f>
        <v>4</v>
      </c>
      <c r="E5" s="69">
        <f t="shared" ref="E5" si="0">D5+1</f>
        <v>5</v>
      </c>
      <c r="F5" s="70">
        <f>E5+1</f>
        <v>6</v>
      </c>
      <c r="G5" s="69">
        <f t="shared" ref="G5" si="1">F5+1</f>
        <v>7</v>
      </c>
      <c r="H5" s="69">
        <f t="shared" ref="H5" si="2">G5+1</f>
        <v>8</v>
      </c>
      <c r="I5" s="69">
        <f t="shared" ref="I5" si="3">H5+1</f>
        <v>9</v>
      </c>
      <c r="J5" s="69">
        <f t="shared" ref="J5" si="4">I5+1</f>
        <v>10</v>
      </c>
      <c r="K5" s="69">
        <f t="shared" ref="K5" si="5">J5+1</f>
        <v>11</v>
      </c>
      <c r="L5" s="69">
        <f t="shared" ref="L5" si="6">K5+1</f>
        <v>12</v>
      </c>
      <c r="M5" s="69">
        <f t="shared" ref="M5" si="7">L5+1</f>
        <v>13</v>
      </c>
      <c r="N5" s="69">
        <f t="shared" ref="N5" si="8">M5+1</f>
        <v>14</v>
      </c>
      <c r="O5" s="69">
        <f t="shared" ref="O5" si="9">N5+1</f>
        <v>15</v>
      </c>
      <c r="P5" s="69">
        <f t="shared" ref="P5" si="10">O5+1</f>
        <v>16</v>
      </c>
      <c r="Q5" s="69">
        <f t="shared" ref="Q5" si="11">P5+1</f>
        <v>17</v>
      </c>
      <c r="R5" s="69">
        <v>7</v>
      </c>
      <c r="S5" s="69">
        <f t="shared" ref="S5:AA5" si="12">R5+1</f>
        <v>8</v>
      </c>
      <c r="T5" s="69">
        <f t="shared" ref="T5" si="13">S5+1</f>
        <v>9</v>
      </c>
      <c r="U5" s="69">
        <f t="shared" ref="U5" si="14">T5+1</f>
        <v>10</v>
      </c>
      <c r="V5" s="69">
        <f t="shared" ref="V5" si="15">U5+1</f>
        <v>11</v>
      </c>
      <c r="W5" s="69">
        <f t="shared" ref="W5" si="16">V5+1</f>
        <v>12</v>
      </c>
      <c r="X5" s="69">
        <v>10</v>
      </c>
      <c r="Y5" s="70">
        <f t="shared" si="12"/>
        <v>11</v>
      </c>
      <c r="Z5" s="69">
        <f t="shared" si="12"/>
        <v>12</v>
      </c>
      <c r="AA5" s="69">
        <f t="shared" si="12"/>
        <v>13</v>
      </c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</row>
    <row r="6" spans="1:42" s="73" customFormat="1" ht="26.25" customHeight="1" x14ac:dyDescent="0.2">
      <c r="A6" s="177" t="s">
        <v>6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9"/>
    </row>
    <row r="7" spans="1:42" s="78" customFormat="1" ht="33" customHeight="1" x14ac:dyDescent="0.25">
      <c r="A7" s="74">
        <v>1</v>
      </c>
      <c r="B7" s="83" t="s">
        <v>65</v>
      </c>
      <c r="C7" s="75" t="s">
        <v>14</v>
      </c>
      <c r="D7" s="117">
        <v>3259847.3</v>
      </c>
      <c r="E7" s="117">
        <v>4375419.9210000001</v>
      </c>
      <c r="F7" s="118">
        <f>SUM(G7:Q7)</f>
        <v>3051382.0000000005</v>
      </c>
      <c r="G7" s="117">
        <v>228775.38699999999</v>
      </c>
      <c r="H7" s="117">
        <v>295552.81199999998</v>
      </c>
      <c r="I7" s="117">
        <v>261013.09899999999</v>
      </c>
      <c r="J7" s="117">
        <v>280386.42499999999</v>
      </c>
      <c r="K7" s="117">
        <v>305385.00400000002</v>
      </c>
      <c r="L7" s="117">
        <v>318679.49</v>
      </c>
      <c r="M7" s="117">
        <v>291154.57400000002</v>
      </c>
      <c r="N7" s="117">
        <v>291840.86300000001</v>
      </c>
      <c r="O7" s="117">
        <v>304053.13699999999</v>
      </c>
      <c r="P7" s="117">
        <v>295718.95799999998</v>
      </c>
      <c r="Q7" s="117">
        <v>178822.25099999999</v>
      </c>
      <c r="R7" s="119">
        <v>2993826.72</v>
      </c>
      <c r="S7" s="120">
        <f t="shared" ref="S7:S45" si="17">F7-R7</f>
        <v>57555.280000000261</v>
      </c>
      <c r="T7" s="121">
        <f>F7/R7*100</f>
        <v>101.92246530554047</v>
      </c>
      <c r="U7" s="120">
        <f>E7/12*11</f>
        <v>4010801.5942500001</v>
      </c>
      <c r="V7" s="120">
        <f t="shared" ref="V7:V45" si="18">F7-U7</f>
        <v>-959419.59424999962</v>
      </c>
      <c r="W7" s="121">
        <f t="shared" ref="W7:W44" si="19">F7/U7*100</f>
        <v>76.079106091274852</v>
      </c>
      <c r="X7" s="121">
        <f>F7/E7*100</f>
        <v>69.739180583668613</v>
      </c>
      <c r="Y7" s="118">
        <v>2854422.2769999993</v>
      </c>
      <c r="Z7" s="120">
        <f t="shared" ref="Z7:Z45" si="20">F7-Y7</f>
        <v>196959.72300000116</v>
      </c>
      <c r="AA7" s="121">
        <f>F7/Y7*100</f>
        <v>106.90016065902506</v>
      </c>
      <c r="AB7" s="76"/>
      <c r="AC7" s="76"/>
      <c r="AD7" s="76">
        <f>AB7-AC7</f>
        <v>0</v>
      </c>
      <c r="AE7" s="77" t="e">
        <f>AB7/AC7*100</f>
        <v>#DIV/0!</v>
      </c>
    </row>
    <row r="8" spans="1:42" s="78" customFormat="1" ht="39" x14ac:dyDescent="0.25">
      <c r="A8" s="74">
        <f>A7+1</f>
        <v>2</v>
      </c>
      <c r="B8" s="83" t="s">
        <v>36</v>
      </c>
      <c r="C8" s="75" t="s">
        <v>16</v>
      </c>
      <c r="D8" s="117">
        <v>760</v>
      </c>
      <c r="E8" s="117">
        <v>2110</v>
      </c>
      <c r="F8" s="118">
        <f t="shared" ref="F8:F77" si="21">SUM(G8:Q8)</f>
        <v>3283.4810000000002</v>
      </c>
      <c r="G8" s="117">
        <v>0</v>
      </c>
      <c r="H8" s="117">
        <v>74.150000000000006</v>
      </c>
      <c r="I8" s="117">
        <v>881.80200000000002</v>
      </c>
      <c r="J8" s="117">
        <v>46.475000000000001</v>
      </c>
      <c r="K8" s="117">
        <v>90.715000000000003</v>
      </c>
      <c r="L8" s="117">
        <v>-0.39500000000000002</v>
      </c>
      <c r="M8" s="117">
        <v>4.32</v>
      </c>
      <c r="N8" s="117">
        <v>970.25300000000004</v>
      </c>
      <c r="O8" s="117">
        <v>0</v>
      </c>
      <c r="P8" s="117">
        <v>36.158999999999999</v>
      </c>
      <c r="Q8" s="117">
        <v>1180.002</v>
      </c>
      <c r="R8" s="119">
        <v>2110</v>
      </c>
      <c r="S8" s="120">
        <f t="shared" si="17"/>
        <v>1173.4810000000002</v>
      </c>
      <c r="T8" s="121">
        <f>F8/R8*100</f>
        <v>155.61521327014219</v>
      </c>
      <c r="U8" s="120">
        <f t="shared" ref="U8:U49" si="22">E8/12*11</f>
        <v>1934.1666666666667</v>
      </c>
      <c r="V8" s="120">
        <f t="shared" si="18"/>
        <v>1349.3143333333335</v>
      </c>
      <c r="W8" s="121">
        <f t="shared" si="19"/>
        <v>169.76205084015513</v>
      </c>
      <c r="X8" s="121">
        <f t="shared" ref="X8:X77" si="23">F8/E8*100</f>
        <v>155.61521327014219</v>
      </c>
      <c r="Y8" s="118">
        <v>718.58899999999983</v>
      </c>
      <c r="Z8" s="120">
        <f t="shared" si="20"/>
        <v>2564.8920000000003</v>
      </c>
      <c r="AA8" s="121">
        <f>F8/Y8*100</f>
        <v>456.9344924567452</v>
      </c>
      <c r="AB8" s="76"/>
      <c r="AC8" s="76"/>
      <c r="AD8" s="76">
        <f>Y7/0.5</f>
        <v>5708844.5539999986</v>
      </c>
      <c r="AE8" s="77">
        <f>AC8/AD8*100</f>
        <v>0</v>
      </c>
    </row>
    <row r="9" spans="1:42" s="78" customFormat="1" ht="39" x14ac:dyDescent="0.25">
      <c r="A9" s="74">
        <v>3</v>
      </c>
      <c r="B9" s="83" t="s">
        <v>100</v>
      </c>
      <c r="C9" s="75" t="s">
        <v>101</v>
      </c>
      <c r="D9" s="117">
        <f>SUM(D10:D13)</f>
        <v>639</v>
      </c>
      <c r="E9" s="117">
        <f>SUM(E10:E13)</f>
        <v>649</v>
      </c>
      <c r="F9" s="118">
        <f t="shared" si="21"/>
        <v>448.31500000000005</v>
      </c>
      <c r="G9" s="117">
        <f t="shared" ref="G9:R9" si="24">SUM(G10:G13)</f>
        <v>1.4119999999999999</v>
      </c>
      <c r="H9" s="117">
        <f t="shared" ref="H9:Q9" si="25">SUM(H10:H13)</f>
        <v>166.416</v>
      </c>
      <c r="I9" s="117">
        <f t="shared" si="25"/>
        <v>10.050000000000001</v>
      </c>
      <c r="J9" s="117">
        <f t="shared" si="25"/>
        <v>1.119</v>
      </c>
      <c r="K9" s="117">
        <f t="shared" si="25"/>
        <v>40.365000000000002</v>
      </c>
      <c r="L9" s="117">
        <f t="shared" si="25"/>
        <v>0.12</v>
      </c>
      <c r="M9" s="117">
        <f t="shared" ref="M9:P9" si="26">SUM(M10:M13)</f>
        <v>1.6319999999999999</v>
      </c>
      <c r="N9" s="117">
        <f t="shared" si="26"/>
        <v>83.441000000000003</v>
      </c>
      <c r="O9" s="117">
        <f t="shared" si="26"/>
        <v>22.294</v>
      </c>
      <c r="P9" s="117">
        <f t="shared" si="26"/>
        <v>2.0379999999999998</v>
      </c>
      <c r="Q9" s="117">
        <f t="shared" si="25"/>
        <v>119.428</v>
      </c>
      <c r="R9" s="117">
        <f t="shared" si="24"/>
        <v>423.6</v>
      </c>
      <c r="S9" s="120">
        <f t="shared" si="17"/>
        <v>24.715000000000032</v>
      </c>
      <c r="T9" s="121">
        <f>F9/R9*100</f>
        <v>105.83451369216243</v>
      </c>
      <c r="U9" s="120">
        <f t="shared" si="22"/>
        <v>594.91666666666674</v>
      </c>
      <c r="V9" s="120">
        <f t="shared" si="18"/>
        <v>-146.60166666666669</v>
      </c>
      <c r="W9" s="121">
        <f t="shared" si="19"/>
        <v>75.357613111079985</v>
      </c>
      <c r="X9" s="121">
        <f t="shared" si="23"/>
        <v>69.077812018489993</v>
      </c>
      <c r="Y9" s="118">
        <f>SUM(Y10:Y13)</f>
        <v>610.76300000000015</v>
      </c>
      <c r="Z9" s="120">
        <f t="shared" si="20"/>
        <v>-162.44800000000009</v>
      </c>
      <c r="AA9" s="121">
        <f>F9/Y9*100</f>
        <v>73.402449067805335</v>
      </c>
      <c r="AB9" s="76"/>
      <c r="AC9" s="76"/>
      <c r="AD9" s="76"/>
      <c r="AE9" s="77"/>
    </row>
    <row r="10" spans="1:42" s="82" customFormat="1" ht="64.5" customHeight="1" x14ac:dyDescent="0.25">
      <c r="A10" s="79" t="s">
        <v>102</v>
      </c>
      <c r="B10" s="167" t="s">
        <v>126</v>
      </c>
      <c r="C10" s="175" t="s">
        <v>127</v>
      </c>
      <c r="D10" s="122">
        <v>18</v>
      </c>
      <c r="E10" s="122">
        <v>28</v>
      </c>
      <c r="F10" s="123">
        <f t="shared" si="21"/>
        <v>30.727999999999998</v>
      </c>
      <c r="G10" s="122">
        <v>0.79500000000000004</v>
      </c>
      <c r="H10" s="122">
        <v>3.4129999999999998</v>
      </c>
      <c r="I10" s="122">
        <v>0</v>
      </c>
      <c r="J10" s="122">
        <v>0</v>
      </c>
      <c r="K10" s="122">
        <v>8.84</v>
      </c>
      <c r="L10" s="122">
        <v>0</v>
      </c>
      <c r="M10" s="122">
        <v>0</v>
      </c>
      <c r="N10" s="122">
        <v>8.84</v>
      </c>
      <c r="O10" s="122">
        <v>0</v>
      </c>
      <c r="P10" s="122">
        <v>0</v>
      </c>
      <c r="Q10" s="122">
        <v>8.84</v>
      </c>
      <c r="R10" s="124">
        <v>28</v>
      </c>
      <c r="S10" s="125">
        <f t="shared" ref="S10" si="27">F10-R10</f>
        <v>2.727999999999998</v>
      </c>
      <c r="T10" s="126">
        <f t="shared" ref="T10:T11" si="28">F10/R10*100</f>
        <v>109.74285714285715</v>
      </c>
      <c r="U10" s="125">
        <f t="shared" si="22"/>
        <v>25.666666666666668</v>
      </c>
      <c r="V10" s="125">
        <f t="shared" ref="V10" si="29">F10-U10</f>
        <v>5.0613333333333301</v>
      </c>
      <c r="W10" s="126">
        <f t="shared" si="19"/>
        <v>119.71948051948051</v>
      </c>
      <c r="X10" s="126">
        <f t="shared" si="23"/>
        <v>109.74285714285715</v>
      </c>
      <c r="Y10" s="123">
        <v>17.177</v>
      </c>
      <c r="Z10" s="125">
        <f t="shared" si="20"/>
        <v>13.550999999999998</v>
      </c>
      <c r="AA10" s="126">
        <f t="shared" ref="AA10:AA11" si="30">F10/Y10*100</f>
        <v>178.8903766664726</v>
      </c>
      <c r="AB10" s="80"/>
      <c r="AC10" s="80"/>
      <c r="AD10" s="80"/>
      <c r="AE10" s="81"/>
    </row>
    <row r="11" spans="1:42" s="82" customFormat="1" ht="87.75" customHeight="1" x14ac:dyDescent="0.25">
      <c r="A11" s="79" t="s">
        <v>103</v>
      </c>
      <c r="B11" s="167" t="s">
        <v>95</v>
      </c>
      <c r="C11" s="66" t="s">
        <v>96</v>
      </c>
      <c r="D11" s="122">
        <v>415</v>
      </c>
      <c r="E11" s="122">
        <v>415</v>
      </c>
      <c r="F11" s="123">
        <f t="shared" si="21"/>
        <v>298.69100000000003</v>
      </c>
      <c r="G11" s="122">
        <v>0</v>
      </c>
      <c r="H11" s="122">
        <v>143.292</v>
      </c>
      <c r="I11" s="122">
        <v>0</v>
      </c>
      <c r="J11" s="122">
        <v>0</v>
      </c>
      <c r="K11" s="122">
        <v>21.864000000000001</v>
      </c>
      <c r="L11" s="122">
        <v>0</v>
      </c>
      <c r="M11" s="122">
        <v>0.10299999999999999</v>
      </c>
      <c r="N11" s="122">
        <v>46.527999999999999</v>
      </c>
      <c r="O11" s="122">
        <v>0</v>
      </c>
      <c r="P11" s="122">
        <v>0</v>
      </c>
      <c r="Q11" s="122">
        <v>86.903999999999996</v>
      </c>
      <c r="R11" s="124">
        <v>298</v>
      </c>
      <c r="S11" s="125">
        <f t="shared" si="17"/>
        <v>0.69100000000003092</v>
      </c>
      <c r="T11" s="126">
        <f t="shared" si="28"/>
        <v>100.23187919463088</v>
      </c>
      <c r="U11" s="125">
        <f t="shared" si="22"/>
        <v>380.41666666666669</v>
      </c>
      <c r="V11" s="125">
        <f t="shared" si="18"/>
        <v>-81.725666666666655</v>
      </c>
      <c r="W11" s="126">
        <f t="shared" si="19"/>
        <v>78.516801752464403</v>
      </c>
      <c r="X11" s="126">
        <f t="shared" si="23"/>
        <v>71.973734939759055</v>
      </c>
      <c r="Y11" s="123">
        <v>396.84000000000003</v>
      </c>
      <c r="Z11" s="125">
        <f t="shared" si="20"/>
        <v>-98.149000000000001</v>
      </c>
      <c r="AA11" s="126">
        <f t="shared" si="30"/>
        <v>75.267362161072469</v>
      </c>
    </row>
    <row r="12" spans="1:42" s="82" customFormat="1" ht="39" x14ac:dyDescent="0.25">
      <c r="A12" s="79" t="s">
        <v>104</v>
      </c>
      <c r="B12" s="167" t="s">
        <v>123</v>
      </c>
      <c r="C12" s="66" t="s">
        <v>99</v>
      </c>
      <c r="D12" s="122">
        <v>96</v>
      </c>
      <c r="E12" s="122">
        <v>96</v>
      </c>
      <c r="F12" s="123">
        <f t="shared" si="21"/>
        <v>117.20099999999999</v>
      </c>
      <c r="G12" s="122">
        <v>0.45700000000000002</v>
      </c>
      <c r="H12" s="122">
        <v>19.710999999999999</v>
      </c>
      <c r="I12" s="122">
        <v>10.050000000000001</v>
      </c>
      <c r="J12" s="122">
        <v>1.119</v>
      </c>
      <c r="K12" s="122">
        <v>8.4760000000000009</v>
      </c>
      <c r="L12" s="122">
        <v>0.12</v>
      </c>
      <c r="M12" s="122">
        <v>1.357</v>
      </c>
      <c r="N12" s="122">
        <v>28.073</v>
      </c>
      <c r="O12" s="122">
        <v>22.294</v>
      </c>
      <c r="P12" s="122">
        <v>2.0379999999999998</v>
      </c>
      <c r="Q12" s="122">
        <v>23.506</v>
      </c>
      <c r="R12" s="124">
        <v>96</v>
      </c>
      <c r="S12" s="125">
        <f t="shared" si="17"/>
        <v>21.200999999999993</v>
      </c>
      <c r="T12" s="126">
        <f>F12/R12*100</f>
        <v>122.08437499999999</v>
      </c>
      <c r="U12" s="125">
        <f t="shared" si="22"/>
        <v>88</v>
      </c>
      <c r="V12" s="125">
        <f t="shared" si="18"/>
        <v>29.200999999999993</v>
      </c>
      <c r="W12" s="126">
        <f t="shared" si="19"/>
        <v>133.18295454545455</v>
      </c>
      <c r="X12" s="126">
        <f t="shared" si="23"/>
        <v>122.08437499999999</v>
      </c>
      <c r="Y12" s="123">
        <v>91.066000000000003</v>
      </c>
      <c r="Z12" s="125">
        <f t="shared" si="20"/>
        <v>26.134999999999991</v>
      </c>
      <c r="AA12" s="126">
        <f t="shared" ref="AA12:AA21" si="31">F12/Y12*100</f>
        <v>128.69896558539961</v>
      </c>
    </row>
    <row r="13" spans="1:42" s="82" customFormat="1" ht="39" x14ac:dyDescent="0.25">
      <c r="A13" s="79" t="s">
        <v>128</v>
      </c>
      <c r="B13" s="167" t="s">
        <v>122</v>
      </c>
      <c r="C13" s="66" t="s">
        <v>121</v>
      </c>
      <c r="D13" s="122">
        <v>110</v>
      </c>
      <c r="E13" s="122">
        <v>110</v>
      </c>
      <c r="F13" s="123">
        <f t="shared" si="21"/>
        <v>1.6949999999999998</v>
      </c>
      <c r="G13" s="122">
        <v>0.16</v>
      </c>
      <c r="H13" s="122">
        <v>0</v>
      </c>
      <c r="I13" s="122">
        <v>0</v>
      </c>
      <c r="J13" s="122">
        <v>0</v>
      </c>
      <c r="K13" s="122">
        <v>1.1850000000000001</v>
      </c>
      <c r="L13" s="122"/>
      <c r="M13" s="122">
        <v>0.17199999999999999</v>
      </c>
      <c r="N13" s="122">
        <v>0</v>
      </c>
      <c r="O13" s="122">
        <v>0</v>
      </c>
      <c r="P13" s="122">
        <v>0</v>
      </c>
      <c r="Q13" s="122">
        <v>0.17799999999999999</v>
      </c>
      <c r="R13" s="124">
        <v>1.6</v>
      </c>
      <c r="S13" s="125">
        <f t="shared" si="17"/>
        <v>9.4999999999999751E-2</v>
      </c>
      <c r="T13" s="126">
        <f>F13/R13*100</f>
        <v>105.93749999999997</v>
      </c>
      <c r="U13" s="125">
        <f t="shared" si="22"/>
        <v>100.83333333333333</v>
      </c>
      <c r="V13" s="125">
        <f t="shared" si="18"/>
        <v>-99.138333333333335</v>
      </c>
      <c r="W13" s="126">
        <f t="shared" si="19"/>
        <v>1.6809917355371899</v>
      </c>
      <c r="X13" s="126">
        <f t="shared" si="23"/>
        <v>1.5409090909090908</v>
      </c>
      <c r="Y13" s="123">
        <v>105.68</v>
      </c>
      <c r="Z13" s="125">
        <f t="shared" si="20"/>
        <v>-103.98500000000001</v>
      </c>
      <c r="AA13" s="126">
        <f t="shared" si="31"/>
        <v>1.6038985616956849</v>
      </c>
    </row>
    <row r="14" spans="1:42" s="78" customFormat="1" ht="30.75" customHeight="1" x14ac:dyDescent="0.25">
      <c r="A14" s="74">
        <v>4</v>
      </c>
      <c r="B14" s="105" t="s">
        <v>85</v>
      </c>
      <c r="C14" s="100" t="s">
        <v>84</v>
      </c>
      <c r="D14" s="117">
        <f>D15+D18</f>
        <v>363500</v>
      </c>
      <c r="E14" s="117">
        <f>E15+E18</f>
        <v>383500</v>
      </c>
      <c r="F14" s="118">
        <f t="shared" si="21"/>
        <v>385138.13800000004</v>
      </c>
      <c r="G14" s="117">
        <f t="shared" ref="G14:Q14" si="32">G15+G18</f>
        <v>34903.103000000003</v>
      </c>
      <c r="H14" s="117">
        <f t="shared" si="32"/>
        <v>30285.707999999999</v>
      </c>
      <c r="I14" s="117">
        <f t="shared" si="32"/>
        <v>27886.862000000001</v>
      </c>
      <c r="J14" s="117">
        <f t="shared" si="32"/>
        <v>30002.395000000004</v>
      </c>
      <c r="K14" s="117">
        <f t="shared" ref="K14:P14" si="33">K15+K18</f>
        <v>33502.967000000004</v>
      </c>
      <c r="L14" s="117">
        <f t="shared" si="33"/>
        <v>36492.016000000003</v>
      </c>
      <c r="M14" s="117">
        <f t="shared" si="33"/>
        <v>37945.421000000002</v>
      </c>
      <c r="N14" s="117">
        <f t="shared" si="33"/>
        <v>36714.971999999994</v>
      </c>
      <c r="O14" s="117">
        <f t="shared" si="33"/>
        <v>39816.054000000004</v>
      </c>
      <c r="P14" s="117">
        <f t="shared" si="33"/>
        <v>42262.180999999997</v>
      </c>
      <c r="Q14" s="117">
        <f t="shared" si="32"/>
        <v>35326.459000000003</v>
      </c>
      <c r="R14" s="119">
        <f>R15+R18</f>
        <v>372300</v>
      </c>
      <c r="S14" s="120">
        <f t="shared" si="17"/>
        <v>12838.138000000035</v>
      </c>
      <c r="T14" s="121">
        <f>F14/R14*100</f>
        <v>103.44833145312921</v>
      </c>
      <c r="U14" s="120">
        <f t="shared" si="22"/>
        <v>351541.66666666663</v>
      </c>
      <c r="V14" s="120">
        <f t="shared" si="18"/>
        <v>33596.471333333408</v>
      </c>
      <c r="W14" s="121">
        <f t="shared" si="19"/>
        <v>109.55689595827903</v>
      </c>
      <c r="X14" s="121">
        <f t="shared" si="23"/>
        <v>100.42715462842244</v>
      </c>
      <c r="Y14" s="118">
        <f>Y15+Y18</f>
        <v>240320.34299999999</v>
      </c>
      <c r="Z14" s="120">
        <f t="shared" si="20"/>
        <v>144817.79500000004</v>
      </c>
      <c r="AA14" s="121">
        <f t="shared" si="31"/>
        <v>160.26031470835576</v>
      </c>
    </row>
    <row r="15" spans="1:42" s="82" customFormat="1" ht="46.5" customHeight="1" x14ac:dyDescent="0.25">
      <c r="A15" s="79" t="s">
        <v>117</v>
      </c>
      <c r="B15" s="167" t="s">
        <v>183</v>
      </c>
      <c r="C15" s="191" t="s">
        <v>206</v>
      </c>
      <c r="D15" s="122">
        <f>SUM(D16:D17)</f>
        <v>97000</v>
      </c>
      <c r="E15" s="122">
        <f>SUM(E16:E17)</f>
        <v>117000</v>
      </c>
      <c r="F15" s="123">
        <f t="shared" si="21"/>
        <v>126885.951</v>
      </c>
      <c r="G15" s="122">
        <f t="shared" ref="G15:R15" si="34">SUM(G16:G17)</f>
        <v>11182.674000000001</v>
      </c>
      <c r="H15" s="122">
        <f t="shared" si="34"/>
        <v>8470.1849999999995</v>
      </c>
      <c r="I15" s="122">
        <f t="shared" si="34"/>
        <v>9010.5910000000003</v>
      </c>
      <c r="J15" s="122">
        <f t="shared" si="34"/>
        <v>8681.0480000000007</v>
      </c>
      <c r="K15" s="122">
        <f t="shared" ref="K15:P15" si="35">SUM(K16:K17)</f>
        <v>10079.210999999999</v>
      </c>
      <c r="L15" s="122">
        <f t="shared" si="35"/>
        <v>13029.067999999999</v>
      </c>
      <c r="M15" s="122">
        <f t="shared" si="35"/>
        <v>10680.380000000001</v>
      </c>
      <c r="N15" s="122">
        <f t="shared" si="35"/>
        <v>12657.788999999999</v>
      </c>
      <c r="O15" s="122">
        <f t="shared" si="35"/>
        <v>15356.374</v>
      </c>
      <c r="P15" s="122">
        <f t="shared" si="35"/>
        <v>13786.659</v>
      </c>
      <c r="Q15" s="122">
        <f t="shared" si="34"/>
        <v>13951.972</v>
      </c>
      <c r="R15" s="124">
        <f t="shared" si="34"/>
        <v>117000</v>
      </c>
      <c r="S15" s="125">
        <f t="shared" ref="S15" si="36">F15-R15</f>
        <v>9885.9510000000009</v>
      </c>
      <c r="T15" s="126">
        <f>F15/R15*100</f>
        <v>108.44953076923076</v>
      </c>
      <c r="U15" s="125">
        <f t="shared" si="22"/>
        <v>107250</v>
      </c>
      <c r="V15" s="125">
        <f t="shared" ref="V15" si="37">F15-U15</f>
        <v>19635.951000000001</v>
      </c>
      <c r="W15" s="126">
        <f t="shared" ref="W15" si="38">F15/U15*100</f>
        <v>118.30857902097902</v>
      </c>
      <c r="X15" s="126">
        <f t="shared" ref="X15" si="39">F15/E15*100</f>
        <v>108.44953076923076</v>
      </c>
      <c r="Y15" s="123">
        <f>SUM(Y16:Y17)</f>
        <v>34088.099000000002</v>
      </c>
      <c r="Z15" s="125">
        <f t="shared" si="20"/>
        <v>92797.851999999999</v>
      </c>
      <c r="AA15" s="126">
        <f t="shared" si="31"/>
        <v>372.2294722272427</v>
      </c>
    </row>
    <row r="16" spans="1:42" s="82" customFormat="1" ht="44.25" customHeight="1" x14ac:dyDescent="0.25">
      <c r="A16" s="79" t="s">
        <v>179</v>
      </c>
      <c r="B16" s="167" t="s">
        <v>89</v>
      </c>
      <c r="C16" s="191"/>
      <c r="D16" s="122">
        <v>7000</v>
      </c>
      <c r="E16" s="122">
        <v>22000</v>
      </c>
      <c r="F16" s="123">
        <f t="shared" si="21"/>
        <v>26967.409</v>
      </c>
      <c r="G16" s="122">
        <v>766.33199999999999</v>
      </c>
      <c r="H16" s="122">
        <v>831.39099999999996</v>
      </c>
      <c r="I16" s="122">
        <v>2540.6590000000001</v>
      </c>
      <c r="J16" s="122">
        <v>2080.511</v>
      </c>
      <c r="K16" s="122">
        <v>1919.4639999999999</v>
      </c>
      <c r="L16" s="122">
        <v>3403.424</v>
      </c>
      <c r="M16" s="122">
        <v>1979.9480000000001</v>
      </c>
      <c r="N16" s="122">
        <v>3178.07</v>
      </c>
      <c r="O16" s="122">
        <v>5484.192</v>
      </c>
      <c r="P16" s="122">
        <v>2191.8029999999999</v>
      </c>
      <c r="Q16" s="122">
        <v>2591.6149999999998</v>
      </c>
      <c r="R16" s="124">
        <v>22000</v>
      </c>
      <c r="S16" s="125">
        <f t="shared" si="17"/>
        <v>4967.4089999999997</v>
      </c>
      <c r="T16" s="121">
        <f t="shared" ref="T16:T17" si="40">F16/R16*100</f>
        <v>122.57913181818181</v>
      </c>
      <c r="U16" s="125">
        <f t="shared" si="22"/>
        <v>20166.666666666664</v>
      </c>
      <c r="V16" s="125">
        <f t="shared" si="18"/>
        <v>6800.7423333333354</v>
      </c>
      <c r="W16" s="126">
        <f t="shared" si="19"/>
        <v>133.72268925619838</v>
      </c>
      <c r="X16" s="126">
        <f t="shared" si="23"/>
        <v>122.57913181818181</v>
      </c>
      <c r="Y16" s="123">
        <v>5094.3419999999996</v>
      </c>
      <c r="Z16" s="125">
        <f>F16-Y16</f>
        <v>21873.066999999999</v>
      </c>
      <c r="AA16" s="126">
        <f t="shared" si="31"/>
        <v>529.36000370607235</v>
      </c>
      <c r="AB16" s="80">
        <f>Y16+Y17</f>
        <v>34088.099000000002</v>
      </c>
      <c r="AC16" s="80">
        <f>F16+F17</f>
        <v>126885.951</v>
      </c>
    </row>
    <row r="17" spans="1:30" s="82" customFormat="1" ht="44.25" customHeight="1" x14ac:dyDescent="0.25">
      <c r="A17" s="79" t="s">
        <v>180</v>
      </c>
      <c r="B17" s="167" t="s">
        <v>90</v>
      </c>
      <c r="C17" s="191"/>
      <c r="D17" s="122">
        <v>90000</v>
      </c>
      <c r="E17" s="122">
        <v>95000</v>
      </c>
      <c r="F17" s="123">
        <f t="shared" si="21"/>
        <v>99918.542000000001</v>
      </c>
      <c r="G17" s="122">
        <v>10416.342000000001</v>
      </c>
      <c r="H17" s="122">
        <v>7638.7939999999999</v>
      </c>
      <c r="I17" s="122">
        <v>6469.9319999999998</v>
      </c>
      <c r="J17" s="122">
        <v>6600.5370000000003</v>
      </c>
      <c r="K17" s="122">
        <v>8159.7470000000003</v>
      </c>
      <c r="L17" s="122">
        <v>9625.6440000000002</v>
      </c>
      <c r="M17" s="122">
        <v>8700.4320000000007</v>
      </c>
      <c r="N17" s="122">
        <v>9479.7189999999991</v>
      </c>
      <c r="O17" s="122">
        <v>9872.1820000000007</v>
      </c>
      <c r="P17" s="122">
        <v>11594.856</v>
      </c>
      <c r="Q17" s="122">
        <v>11360.357</v>
      </c>
      <c r="R17" s="124">
        <v>95000</v>
      </c>
      <c r="S17" s="125">
        <f t="shared" si="17"/>
        <v>4918.5420000000013</v>
      </c>
      <c r="T17" s="121">
        <f t="shared" si="40"/>
        <v>105.17741263157896</v>
      </c>
      <c r="U17" s="125">
        <f t="shared" si="22"/>
        <v>87083.333333333343</v>
      </c>
      <c r="V17" s="125">
        <f t="shared" si="18"/>
        <v>12835.208666666658</v>
      </c>
      <c r="W17" s="126">
        <f t="shared" si="19"/>
        <v>114.73899559808612</v>
      </c>
      <c r="X17" s="126">
        <f t="shared" si="23"/>
        <v>105.17741263157896</v>
      </c>
      <c r="Y17" s="123">
        <v>28993.757000000001</v>
      </c>
      <c r="Z17" s="125">
        <f t="shared" si="20"/>
        <v>70924.785000000003</v>
      </c>
      <c r="AA17" s="126">
        <f t="shared" si="31"/>
        <v>344.62088510985313</v>
      </c>
    </row>
    <row r="18" spans="1:30" s="82" customFormat="1" ht="44.25" customHeight="1" x14ac:dyDescent="0.25">
      <c r="A18" s="79" t="s">
        <v>118</v>
      </c>
      <c r="B18" s="167" t="s">
        <v>91</v>
      </c>
      <c r="C18" s="66" t="s">
        <v>56</v>
      </c>
      <c r="D18" s="122">
        <f t="shared" ref="D18:E18" si="41">SUM(D19:D20)</f>
        <v>266500</v>
      </c>
      <c r="E18" s="122">
        <f t="shared" si="41"/>
        <v>266500</v>
      </c>
      <c r="F18" s="123">
        <f t="shared" si="21"/>
        <v>258252.18699999998</v>
      </c>
      <c r="G18" s="122">
        <f t="shared" ref="G18:R18" si="42">SUM(G19:G20)</f>
        <v>23720.429</v>
      </c>
      <c r="H18" s="122">
        <f t="shared" si="42"/>
        <v>21815.523000000001</v>
      </c>
      <c r="I18" s="122">
        <f t="shared" si="42"/>
        <v>18876.271000000001</v>
      </c>
      <c r="J18" s="122">
        <f t="shared" si="42"/>
        <v>21321.347000000002</v>
      </c>
      <c r="K18" s="122">
        <f t="shared" si="42"/>
        <v>23423.756000000001</v>
      </c>
      <c r="L18" s="122">
        <f t="shared" ref="L18:P18" si="43">SUM(L19:L20)</f>
        <v>23462.948</v>
      </c>
      <c r="M18" s="122">
        <f t="shared" si="43"/>
        <v>27265.041000000001</v>
      </c>
      <c r="N18" s="122">
        <f t="shared" si="43"/>
        <v>24057.182999999997</v>
      </c>
      <c r="O18" s="122">
        <f t="shared" si="43"/>
        <v>24459.68</v>
      </c>
      <c r="P18" s="122">
        <f t="shared" si="43"/>
        <v>28475.522000000001</v>
      </c>
      <c r="Q18" s="122">
        <f t="shared" si="42"/>
        <v>21374.487000000001</v>
      </c>
      <c r="R18" s="122">
        <f t="shared" si="42"/>
        <v>255300</v>
      </c>
      <c r="S18" s="125">
        <f t="shared" si="17"/>
        <v>2952.1869999999763</v>
      </c>
      <c r="T18" s="126">
        <f t="shared" ref="T18:T29" si="44">F18/R18*100</f>
        <v>101.1563599686643</v>
      </c>
      <c r="U18" s="125">
        <f t="shared" si="22"/>
        <v>244291.66666666666</v>
      </c>
      <c r="V18" s="125">
        <f t="shared" si="18"/>
        <v>13960.520333333319</v>
      </c>
      <c r="W18" s="126">
        <f t="shared" si="19"/>
        <v>105.71469363806925</v>
      </c>
      <c r="X18" s="126">
        <f t="shared" si="23"/>
        <v>96.905135834896811</v>
      </c>
      <c r="Y18" s="123">
        <f>Y19+Y20</f>
        <v>206232.24400000001</v>
      </c>
      <c r="Z18" s="125">
        <f t="shared" si="20"/>
        <v>52019.94299999997</v>
      </c>
      <c r="AA18" s="126">
        <f t="shared" si="31"/>
        <v>125.2239620687054</v>
      </c>
    </row>
    <row r="19" spans="1:30" s="82" customFormat="1" ht="127.5" customHeight="1" x14ac:dyDescent="0.25">
      <c r="A19" s="79" t="s">
        <v>181</v>
      </c>
      <c r="B19" s="167" t="s">
        <v>135</v>
      </c>
      <c r="C19" s="66">
        <v>14040100</v>
      </c>
      <c r="D19" s="122">
        <v>116500</v>
      </c>
      <c r="E19" s="122">
        <v>156500</v>
      </c>
      <c r="F19" s="123">
        <f t="shared" si="21"/>
        <v>151971.39799999999</v>
      </c>
      <c r="G19" s="122">
        <v>13155.423000000001</v>
      </c>
      <c r="H19" s="122">
        <v>13427.712</v>
      </c>
      <c r="I19" s="122">
        <v>11258.771000000001</v>
      </c>
      <c r="J19" s="122">
        <v>13501.348</v>
      </c>
      <c r="K19" s="122">
        <v>13399.839</v>
      </c>
      <c r="L19" s="122">
        <v>13298.172</v>
      </c>
      <c r="M19" s="122">
        <v>17049.847000000002</v>
      </c>
      <c r="N19" s="122">
        <v>13211.308999999999</v>
      </c>
      <c r="O19" s="122">
        <v>12879.276</v>
      </c>
      <c r="P19" s="122">
        <v>18583.648000000001</v>
      </c>
      <c r="Q19" s="122">
        <v>12206.053</v>
      </c>
      <c r="R19" s="124">
        <v>151900</v>
      </c>
      <c r="S19" s="125">
        <f t="shared" ref="S19:S21" si="45">F19-R19</f>
        <v>71.397999999986496</v>
      </c>
      <c r="T19" s="126">
        <f t="shared" ref="T19:T20" si="46">F19/R19*100</f>
        <v>100.04700329163923</v>
      </c>
      <c r="U19" s="125">
        <f t="shared" si="22"/>
        <v>143458.33333333331</v>
      </c>
      <c r="V19" s="125">
        <f t="shared" ref="V19:V21" si="47">F19-U19</f>
        <v>8513.0646666666726</v>
      </c>
      <c r="W19" s="126">
        <f t="shared" ref="W19:W20" si="48">F19/U19*100</f>
        <v>105.93417229160616</v>
      </c>
      <c r="X19" s="126">
        <f t="shared" si="23"/>
        <v>97.10632460063897</v>
      </c>
      <c r="Y19" s="123">
        <v>82350.189000000013</v>
      </c>
      <c r="Z19" s="125">
        <f t="shared" si="20"/>
        <v>69621.208999999973</v>
      </c>
      <c r="AA19" s="126">
        <f t="shared" si="31"/>
        <v>184.54286486215591</v>
      </c>
    </row>
    <row r="20" spans="1:30" s="82" customFormat="1" ht="78" x14ac:dyDescent="0.25">
      <c r="A20" s="79" t="s">
        <v>182</v>
      </c>
      <c r="B20" s="167" t="s">
        <v>136</v>
      </c>
      <c r="C20" s="66">
        <v>14040200</v>
      </c>
      <c r="D20" s="122">
        <v>150000</v>
      </c>
      <c r="E20" s="122">
        <v>110000</v>
      </c>
      <c r="F20" s="123">
        <f t="shared" si="21"/>
        <v>106280.78899999998</v>
      </c>
      <c r="G20" s="122">
        <v>10565.005999999999</v>
      </c>
      <c r="H20" s="122">
        <v>8387.8109999999997</v>
      </c>
      <c r="I20" s="122">
        <v>7617.5</v>
      </c>
      <c r="J20" s="122">
        <v>7819.9989999999998</v>
      </c>
      <c r="K20" s="122">
        <v>10023.916999999999</v>
      </c>
      <c r="L20" s="122">
        <v>10164.776</v>
      </c>
      <c r="M20" s="122">
        <v>10215.194</v>
      </c>
      <c r="N20" s="122">
        <v>10845.874</v>
      </c>
      <c r="O20" s="122">
        <v>11580.404</v>
      </c>
      <c r="P20" s="122">
        <v>9891.8739999999998</v>
      </c>
      <c r="Q20" s="122">
        <v>9168.4339999999993</v>
      </c>
      <c r="R20" s="124">
        <v>103400</v>
      </c>
      <c r="S20" s="125">
        <f t="shared" si="45"/>
        <v>2880.7889999999752</v>
      </c>
      <c r="T20" s="126">
        <f t="shared" si="46"/>
        <v>102.78606286266923</v>
      </c>
      <c r="U20" s="125">
        <f t="shared" si="22"/>
        <v>100833.33333333333</v>
      </c>
      <c r="V20" s="125">
        <f t="shared" si="47"/>
        <v>5447.4556666666467</v>
      </c>
      <c r="W20" s="126">
        <f t="shared" si="48"/>
        <v>105.40243537190082</v>
      </c>
      <c r="X20" s="126">
        <f t="shared" si="23"/>
        <v>96.618899090909068</v>
      </c>
      <c r="Y20" s="123">
        <v>123882.05499999999</v>
      </c>
      <c r="Z20" s="125">
        <f t="shared" si="20"/>
        <v>-17601.266000000018</v>
      </c>
      <c r="AA20" s="126">
        <f t="shared" si="31"/>
        <v>85.791916351403742</v>
      </c>
    </row>
    <row r="21" spans="1:30" s="106" customFormat="1" ht="23.25" x14ac:dyDescent="0.25">
      <c r="A21" s="74">
        <v>5</v>
      </c>
      <c r="B21" s="83" t="s">
        <v>138</v>
      </c>
      <c r="C21" s="75" t="s">
        <v>139</v>
      </c>
      <c r="D21" s="117">
        <v>0</v>
      </c>
      <c r="E21" s="117">
        <v>0</v>
      </c>
      <c r="F21" s="118">
        <f t="shared" si="21"/>
        <v>1.0999999999999999E-2</v>
      </c>
      <c r="G21" s="117">
        <v>0</v>
      </c>
      <c r="H21" s="117">
        <v>0</v>
      </c>
      <c r="I21" s="117">
        <v>0</v>
      </c>
      <c r="J21" s="117">
        <v>1.0999999999999999E-2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9"/>
      <c r="S21" s="120">
        <f t="shared" si="45"/>
        <v>1.0999999999999999E-2</v>
      </c>
      <c r="T21" s="121"/>
      <c r="U21" s="120">
        <f t="shared" si="22"/>
        <v>0</v>
      </c>
      <c r="V21" s="120">
        <f t="shared" si="47"/>
        <v>1.0999999999999999E-2</v>
      </c>
      <c r="W21" s="121"/>
      <c r="X21" s="121"/>
      <c r="Y21" s="118">
        <v>8.34</v>
      </c>
      <c r="Z21" s="120">
        <f t="shared" si="20"/>
        <v>-8.3290000000000006</v>
      </c>
      <c r="AA21" s="121">
        <f t="shared" si="31"/>
        <v>0.13189448441247001</v>
      </c>
      <c r="AB21" s="151"/>
      <c r="AC21" s="151"/>
    </row>
    <row r="22" spans="1:30" s="106" customFormat="1" ht="39" x14ac:dyDescent="0.25">
      <c r="A22" s="74">
        <v>6</v>
      </c>
      <c r="B22" s="83" t="s">
        <v>132</v>
      </c>
      <c r="C22" s="75" t="s">
        <v>38</v>
      </c>
      <c r="D22" s="117">
        <f>D23+D24+D25+D27+D26</f>
        <v>1164164.4849999999</v>
      </c>
      <c r="E22" s="117">
        <f>E23+E24+E25+E27+E26</f>
        <v>1215100.5</v>
      </c>
      <c r="F22" s="118">
        <f t="shared" si="21"/>
        <v>1237673.2200000002</v>
      </c>
      <c r="G22" s="117">
        <f t="shared" ref="G22:R22" si="49">G23+G24+G25+G27+G26</f>
        <v>135837.954</v>
      </c>
      <c r="H22" s="117">
        <f t="shared" ref="H22:P22" si="50">H23+H24+H25+H27+H26</f>
        <v>97665.688000000009</v>
      </c>
      <c r="I22" s="117">
        <f t="shared" si="50"/>
        <v>71427.986999999994</v>
      </c>
      <c r="J22" s="117">
        <f t="shared" si="50"/>
        <v>131213.022</v>
      </c>
      <c r="K22" s="117">
        <f t="shared" si="50"/>
        <v>98625.87999999999</v>
      </c>
      <c r="L22" s="117">
        <f t="shared" si="50"/>
        <v>84481.77</v>
      </c>
      <c r="M22" s="117">
        <f t="shared" si="50"/>
        <v>139688.96500000003</v>
      </c>
      <c r="N22" s="117">
        <f t="shared" si="50"/>
        <v>112410.87800000001</v>
      </c>
      <c r="O22" s="117">
        <f t="shared" si="50"/>
        <v>74903.728000000003</v>
      </c>
      <c r="P22" s="117">
        <f t="shared" si="50"/>
        <v>161363.60999999999</v>
      </c>
      <c r="Q22" s="117">
        <f t="shared" si="49"/>
        <v>130053.73800000001</v>
      </c>
      <c r="R22" s="119">
        <f t="shared" si="49"/>
        <v>1199721.4000000001</v>
      </c>
      <c r="S22" s="120">
        <f t="shared" si="17"/>
        <v>37951.820000000065</v>
      </c>
      <c r="T22" s="121">
        <f t="shared" si="44"/>
        <v>103.16338609947277</v>
      </c>
      <c r="U22" s="120">
        <f t="shared" si="22"/>
        <v>1113842.125</v>
      </c>
      <c r="V22" s="120">
        <f t="shared" si="18"/>
        <v>123831.0950000002</v>
      </c>
      <c r="W22" s="121">
        <f t="shared" si="19"/>
        <v>111.11747277469868</v>
      </c>
      <c r="X22" s="121">
        <f t="shared" si="23"/>
        <v>101.85768337680712</v>
      </c>
      <c r="Y22" s="118">
        <f t="shared" ref="Y22" si="51">Y23+Y24+Y25+Y27+Y26</f>
        <v>990460.11899999995</v>
      </c>
      <c r="Z22" s="120">
        <f t="shared" si="20"/>
        <v>247213.10100000026</v>
      </c>
      <c r="AA22" s="121">
        <f t="shared" ref="AA22:AA27" si="52">F22/Y22*100</f>
        <v>124.95941999659659</v>
      </c>
      <c r="AB22" s="151">
        <f>Y24+Y25+Y23</f>
        <v>333201.88299999997</v>
      </c>
      <c r="AC22" s="151">
        <f>F23+F24+F25</f>
        <v>425529.78200000001</v>
      </c>
    </row>
    <row r="23" spans="1:30" s="108" customFormat="1" ht="23.25" x14ac:dyDescent="0.25">
      <c r="A23" s="107" t="s">
        <v>140</v>
      </c>
      <c r="B23" s="168" t="s">
        <v>57</v>
      </c>
      <c r="C23" s="194" t="s">
        <v>44</v>
      </c>
      <c r="D23" s="122">
        <v>121980</v>
      </c>
      <c r="E23" s="122">
        <v>127580</v>
      </c>
      <c r="F23" s="123">
        <f t="shared" si="21"/>
        <v>145625.00200000001</v>
      </c>
      <c r="G23" s="122">
        <v>17215.075000000001</v>
      </c>
      <c r="H23" s="122">
        <v>4947.9979999999996</v>
      </c>
      <c r="I23" s="122">
        <v>6293.1809999999996</v>
      </c>
      <c r="J23" s="122">
        <v>23659.424999999999</v>
      </c>
      <c r="K23" s="122">
        <v>8386.5069999999996</v>
      </c>
      <c r="L23" s="122">
        <v>9446.65</v>
      </c>
      <c r="M23" s="122">
        <v>24417.967000000001</v>
      </c>
      <c r="N23" s="122">
        <v>9067.4570000000003</v>
      </c>
      <c r="O23" s="122">
        <v>7019.5709999999999</v>
      </c>
      <c r="P23" s="122">
        <v>26752.552</v>
      </c>
      <c r="Q23" s="122">
        <v>8418.6190000000006</v>
      </c>
      <c r="R23" s="124">
        <v>127580</v>
      </c>
      <c r="S23" s="125">
        <f t="shared" si="17"/>
        <v>18045.002000000008</v>
      </c>
      <c r="T23" s="126">
        <f t="shared" si="44"/>
        <v>114.14406803574228</v>
      </c>
      <c r="U23" s="150">
        <f t="shared" si="22"/>
        <v>116948.33333333333</v>
      </c>
      <c r="V23" s="125">
        <f t="shared" si="18"/>
        <v>28676.668666666679</v>
      </c>
      <c r="W23" s="126">
        <f t="shared" si="19"/>
        <v>124.52080149353704</v>
      </c>
      <c r="X23" s="126">
        <f t="shared" si="23"/>
        <v>114.14406803574228</v>
      </c>
      <c r="Y23" s="123">
        <v>107582.618</v>
      </c>
      <c r="Z23" s="125">
        <f t="shared" si="20"/>
        <v>38042.384000000005</v>
      </c>
      <c r="AA23" s="126">
        <f t="shared" si="52"/>
        <v>135.3610877920818</v>
      </c>
    </row>
    <row r="24" spans="1:30" s="108" customFormat="1" ht="30.75" customHeight="1" x14ac:dyDescent="0.25">
      <c r="A24" s="79" t="s">
        <v>141</v>
      </c>
      <c r="B24" s="168" t="s">
        <v>7</v>
      </c>
      <c r="C24" s="194"/>
      <c r="D24" s="122">
        <v>287000</v>
      </c>
      <c r="E24" s="122">
        <v>287000</v>
      </c>
      <c r="F24" s="123">
        <f t="shared" si="21"/>
        <v>277531.01499999996</v>
      </c>
      <c r="G24" s="122">
        <v>17562.599999999999</v>
      </c>
      <c r="H24" s="122">
        <v>25973.133000000002</v>
      </c>
      <c r="I24" s="122">
        <v>24076.474999999999</v>
      </c>
      <c r="J24" s="122">
        <v>25493.025000000001</v>
      </c>
      <c r="K24" s="122">
        <v>26040.036</v>
      </c>
      <c r="L24" s="122">
        <v>27182.236000000001</v>
      </c>
      <c r="M24" s="122">
        <v>27242.027999999998</v>
      </c>
      <c r="N24" s="122">
        <v>27075.561000000002</v>
      </c>
      <c r="O24" s="122">
        <v>25530.914000000001</v>
      </c>
      <c r="P24" s="122">
        <v>25760.508999999998</v>
      </c>
      <c r="Q24" s="122">
        <v>25594.498</v>
      </c>
      <c r="R24" s="124">
        <v>272167</v>
      </c>
      <c r="S24" s="125">
        <f t="shared" si="17"/>
        <v>5364.0149999999558</v>
      </c>
      <c r="T24" s="126">
        <f t="shared" si="44"/>
        <v>101.9708542916665</v>
      </c>
      <c r="U24" s="120">
        <f t="shared" si="22"/>
        <v>263083.33333333337</v>
      </c>
      <c r="V24" s="125">
        <f t="shared" si="18"/>
        <v>14447.681666666584</v>
      </c>
      <c r="W24" s="126">
        <f t="shared" si="19"/>
        <v>105.49167500791887</v>
      </c>
      <c r="X24" s="126">
        <f t="shared" si="23"/>
        <v>96.700702090592316</v>
      </c>
      <c r="Y24" s="123">
        <v>224322.37699999998</v>
      </c>
      <c r="Z24" s="125">
        <f t="shared" si="20"/>
        <v>53208.637999999977</v>
      </c>
      <c r="AA24" s="126">
        <f t="shared" si="52"/>
        <v>123.71971923246872</v>
      </c>
    </row>
    <row r="25" spans="1:30" s="108" customFormat="1" ht="30.75" customHeight="1" x14ac:dyDescent="0.25">
      <c r="A25" s="79" t="s">
        <v>142</v>
      </c>
      <c r="B25" s="168" t="s">
        <v>58</v>
      </c>
      <c r="C25" s="194"/>
      <c r="D25" s="122">
        <v>1410</v>
      </c>
      <c r="E25" s="122">
        <v>1910</v>
      </c>
      <c r="F25" s="123">
        <f t="shared" si="21"/>
        <v>2373.7649999999999</v>
      </c>
      <c r="G25" s="122">
        <v>204.43299999999999</v>
      </c>
      <c r="H25" s="122">
        <v>73.540999999999997</v>
      </c>
      <c r="I25" s="122">
        <v>34.834000000000003</v>
      </c>
      <c r="J25" s="122">
        <v>154.41999999999999</v>
      </c>
      <c r="K25" s="122">
        <v>145.92500000000001</v>
      </c>
      <c r="L25" s="122">
        <v>78</v>
      </c>
      <c r="M25" s="122">
        <v>426.25</v>
      </c>
      <c r="N25" s="122">
        <v>256.05700000000002</v>
      </c>
      <c r="O25" s="122">
        <v>168.75</v>
      </c>
      <c r="P25" s="122">
        <v>594.32899999999995</v>
      </c>
      <c r="Q25" s="122">
        <v>237.226</v>
      </c>
      <c r="R25" s="124">
        <v>1704.3</v>
      </c>
      <c r="S25" s="125">
        <f t="shared" si="17"/>
        <v>669.46499999999992</v>
      </c>
      <c r="T25" s="126">
        <f t="shared" si="44"/>
        <v>139.2809364548495</v>
      </c>
      <c r="U25" s="120">
        <f t="shared" si="22"/>
        <v>1750.8333333333333</v>
      </c>
      <c r="V25" s="125">
        <f t="shared" si="18"/>
        <v>622.93166666666662</v>
      </c>
      <c r="W25" s="126">
        <f t="shared" si="19"/>
        <v>135.57915278438838</v>
      </c>
      <c r="X25" s="126">
        <f t="shared" si="23"/>
        <v>124.28089005235601</v>
      </c>
      <c r="Y25" s="123">
        <v>1296.8879999999999</v>
      </c>
      <c r="Z25" s="125">
        <f t="shared" si="20"/>
        <v>1076.877</v>
      </c>
      <c r="AA25" s="126">
        <f t="shared" si="52"/>
        <v>183.03546643966172</v>
      </c>
      <c r="AB25" s="126">
        <f>100-AA25</f>
        <v>-83.035466439661718</v>
      </c>
      <c r="AC25" s="109"/>
      <c r="AD25" s="110" t="e">
        <f>F23/#REF!*100</f>
        <v>#REF!</v>
      </c>
    </row>
    <row r="26" spans="1:30" s="112" customFormat="1" ht="30.75" customHeight="1" x14ac:dyDescent="0.25">
      <c r="A26" s="79" t="s">
        <v>143</v>
      </c>
      <c r="B26" s="168" t="s">
        <v>40</v>
      </c>
      <c r="C26" s="111" t="s">
        <v>39</v>
      </c>
      <c r="D26" s="122">
        <v>2250</v>
      </c>
      <c r="E26" s="122">
        <v>2250</v>
      </c>
      <c r="F26" s="123">
        <f t="shared" si="21"/>
        <v>2489.277</v>
      </c>
      <c r="G26" s="122">
        <v>138.30099999999999</v>
      </c>
      <c r="H26" s="122">
        <v>277.06400000000002</v>
      </c>
      <c r="I26" s="122">
        <v>62.359000000000002</v>
      </c>
      <c r="J26" s="122">
        <v>252.548</v>
      </c>
      <c r="K26" s="122">
        <v>210.529</v>
      </c>
      <c r="L26" s="122">
        <v>93.471000000000004</v>
      </c>
      <c r="M26" s="122">
        <v>271.08600000000001</v>
      </c>
      <c r="N26" s="122">
        <v>318.13400000000001</v>
      </c>
      <c r="O26" s="122">
        <v>165.05</v>
      </c>
      <c r="P26" s="122">
        <v>279.887</v>
      </c>
      <c r="Q26" s="122">
        <v>420.84800000000001</v>
      </c>
      <c r="R26" s="124">
        <v>1909.6</v>
      </c>
      <c r="S26" s="125">
        <f t="shared" si="17"/>
        <v>579.67700000000013</v>
      </c>
      <c r="T26" s="126">
        <f t="shared" si="44"/>
        <v>130.3559384164223</v>
      </c>
      <c r="U26" s="120">
        <f t="shared" si="22"/>
        <v>2062.5</v>
      </c>
      <c r="V26" s="125">
        <f t="shared" si="18"/>
        <v>426.77700000000004</v>
      </c>
      <c r="W26" s="126">
        <f t="shared" si="19"/>
        <v>120.69221818181819</v>
      </c>
      <c r="X26" s="126">
        <f t="shared" si="23"/>
        <v>110.63453333333332</v>
      </c>
      <c r="Y26" s="123">
        <v>2039.4970000000001</v>
      </c>
      <c r="Z26" s="122">
        <f t="shared" si="20"/>
        <v>449.78</v>
      </c>
      <c r="AA26" s="126">
        <f t="shared" si="52"/>
        <v>122.05347691121879</v>
      </c>
    </row>
    <row r="27" spans="1:30" s="108" customFormat="1" ht="30.75" customHeight="1" x14ac:dyDescent="0.25">
      <c r="A27" s="79" t="s">
        <v>144</v>
      </c>
      <c r="B27" s="168" t="s">
        <v>33</v>
      </c>
      <c r="C27" s="147" t="s">
        <v>34</v>
      </c>
      <c r="D27" s="122">
        <v>751524.48499999999</v>
      </c>
      <c r="E27" s="122">
        <v>796360.5</v>
      </c>
      <c r="F27" s="123">
        <f t="shared" si="21"/>
        <v>809654.16099999996</v>
      </c>
      <c r="G27" s="122">
        <v>100717.545</v>
      </c>
      <c r="H27" s="122">
        <v>66393.952000000005</v>
      </c>
      <c r="I27" s="122">
        <v>40961.137999999999</v>
      </c>
      <c r="J27" s="122">
        <v>81653.604000000007</v>
      </c>
      <c r="K27" s="122">
        <v>63842.883000000002</v>
      </c>
      <c r="L27" s="122">
        <v>47681.413</v>
      </c>
      <c r="M27" s="122">
        <v>87331.634000000005</v>
      </c>
      <c r="N27" s="122">
        <v>75693.668999999994</v>
      </c>
      <c r="O27" s="122">
        <v>42019.442999999999</v>
      </c>
      <c r="P27" s="122">
        <v>107976.333</v>
      </c>
      <c r="Q27" s="122">
        <v>95382.547000000006</v>
      </c>
      <c r="R27" s="124">
        <v>796360.5</v>
      </c>
      <c r="S27" s="125">
        <f t="shared" si="17"/>
        <v>13293.660999999964</v>
      </c>
      <c r="T27" s="126">
        <f t="shared" si="44"/>
        <v>101.66930190535568</v>
      </c>
      <c r="U27" s="120">
        <f t="shared" si="22"/>
        <v>729997.125</v>
      </c>
      <c r="V27" s="125">
        <f t="shared" si="18"/>
        <v>79657.035999999964</v>
      </c>
      <c r="W27" s="126">
        <f t="shared" si="19"/>
        <v>110.91196571493347</v>
      </c>
      <c r="X27" s="126">
        <f t="shared" si="23"/>
        <v>101.66930190535568</v>
      </c>
      <c r="Y27" s="123">
        <v>655218.73900000006</v>
      </c>
      <c r="Z27" s="125">
        <f t="shared" si="20"/>
        <v>154435.4219999999</v>
      </c>
      <c r="AA27" s="126">
        <f t="shared" si="52"/>
        <v>123.57005573981301</v>
      </c>
      <c r="AC27" s="109"/>
      <c r="AD27" s="110" t="e">
        <f>F27/#REF!*100</f>
        <v>#REF!</v>
      </c>
    </row>
    <row r="28" spans="1:30" s="78" customFormat="1" ht="58.5" x14ac:dyDescent="0.25">
      <c r="A28" s="74">
        <v>7</v>
      </c>
      <c r="B28" s="83" t="s">
        <v>46</v>
      </c>
      <c r="C28" s="75" t="s">
        <v>17</v>
      </c>
      <c r="D28" s="117">
        <v>940</v>
      </c>
      <c r="E28" s="117">
        <v>1660</v>
      </c>
      <c r="F28" s="118">
        <f t="shared" si="21"/>
        <v>2609.4479999999999</v>
      </c>
      <c r="G28" s="117">
        <v>1.22</v>
      </c>
      <c r="H28" s="117">
        <v>9.2029999999999994</v>
      </c>
      <c r="I28" s="117">
        <v>370.61599999999999</v>
      </c>
      <c r="J28" s="117">
        <v>47.322000000000003</v>
      </c>
      <c r="K28" s="117">
        <v>485.68299999999999</v>
      </c>
      <c r="L28" s="117">
        <v>0.34</v>
      </c>
      <c r="M28" s="117">
        <v>32.968000000000004</v>
      </c>
      <c r="N28" s="117">
        <v>701.89099999999996</v>
      </c>
      <c r="O28" s="117">
        <v>0.34</v>
      </c>
      <c r="P28" s="117">
        <v>188.845</v>
      </c>
      <c r="Q28" s="117">
        <v>771.02</v>
      </c>
      <c r="R28" s="119">
        <v>1660</v>
      </c>
      <c r="S28" s="120">
        <f t="shared" si="17"/>
        <v>949.44799999999987</v>
      </c>
      <c r="T28" s="121">
        <f t="shared" si="44"/>
        <v>157.1956626506024</v>
      </c>
      <c r="U28" s="120">
        <f t="shared" si="22"/>
        <v>1521.6666666666667</v>
      </c>
      <c r="V28" s="120">
        <f t="shared" si="18"/>
        <v>1087.7813333333331</v>
      </c>
      <c r="W28" s="121">
        <f t="shared" si="19"/>
        <v>171.48617743702079</v>
      </c>
      <c r="X28" s="121">
        <f t="shared" si="23"/>
        <v>157.1956626506024</v>
      </c>
      <c r="Y28" s="118">
        <v>892.45399999999984</v>
      </c>
      <c r="Z28" s="120">
        <f t="shared" si="20"/>
        <v>1716.9940000000001</v>
      </c>
      <c r="AA28" s="121">
        <f>F28/Y28*100</f>
        <v>292.39019602130753</v>
      </c>
      <c r="AB28" s="77">
        <f>100-AA28</f>
        <v>-192.39019602130753</v>
      </c>
    </row>
    <row r="29" spans="1:30" s="78" customFormat="1" ht="39" x14ac:dyDescent="0.25">
      <c r="A29" s="74">
        <f t="shared" ref="A29:A37" si="53">A28+1</f>
        <v>8</v>
      </c>
      <c r="B29" s="83" t="s">
        <v>68</v>
      </c>
      <c r="C29" s="75" t="s">
        <v>67</v>
      </c>
      <c r="D29" s="117">
        <v>29000</v>
      </c>
      <c r="E29" s="117">
        <v>30300</v>
      </c>
      <c r="F29" s="118">
        <f t="shared" si="21"/>
        <v>43504.179000000004</v>
      </c>
      <c r="G29" s="117">
        <v>0</v>
      </c>
      <c r="H29" s="117">
        <v>0</v>
      </c>
      <c r="I29" s="117">
        <v>30343.200000000001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13160.978999999999</v>
      </c>
      <c r="P29" s="117">
        <v>0</v>
      </c>
      <c r="Q29" s="117">
        <v>0</v>
      </c>
      <c r="R29" s="119">
        <v>30300</v>
      </c>
      <c r="S29" s="120">
        <f t="shared" si="17"/>
        <v>13204.179000000004</v>
      </c>
      <c r="T29" s="121">
        <f t="shared" si="44"/>
        <v>143.57814851485148</v>
      </c>
      <c r="U29" s="120">
        <f t="shared" si="22"/>
        <v>27775</v>
      </c>
      <c r="V29" s="120">
        <f t="shared" si="18"/>
        <v>15729.179000000004</v>
      </c>
      <c r="W29" s="121">
        <f t="shared" si="19"/>
        <v>156.6307074707471</v>
      </c>
      <c r="X29" s="121">
        <f t="shared" si="23"/>
        <v>143.57814851485148</v>
      </c>
      <c r="Y29" s="118">
        <v>14651.758000000002</v>
      </c>
      <c r="Z29" s="120">
        <f t="shared" si="20"/>
        <v>28852.421000000002</v>
      </c>
      <c r="AA29" s="121">
        <f>F29/Y29*100</f>
        <v>296.92122269559735</v>
      </c>
    </row>
    <row r="30" spans="1:30" s="78" customFormat="1" ht="30.75" customHeight="1" x14ac:dyDescent="0.25">
      <c r="A30" s="74">
        <f t="shared" si="53"/>
        <v>9</v>
      </c>
      <c r="B30" s="83" t="s">
        <v>8</v>
      </c>
      <c r="C30" s="75" t="s">
        <v>18</v>
      </c>
      <c r="D30" s="117">
        <v>100</v>
      </c>
      <c r="E30" s="117">
        <v>845</v>
      </c>
      <c r="F30" s="118">
        <f t="shared" si="21"/>
        <v>862.92</v>
      </c>
      <c r="G30" s="117">
        <v>87.317999999999998</v>
      </c>
      <c r="H30" s="117">
        <v>69.724000000000004</v>
      </c>
      <c r="I30" s="117">
        <v>430.935</v>
      </c>
      <c r="J30" s="117">
        <v>257.94299999999998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17</v>
      </c>
      <c r="Q30" s="117">
        <v>0</v>
      </c>
      <c r="R30" s="119">
        <v>845</v>
      </c>
      <c r="S30" s="120">
        <f t="shared" si="17"/>
        <v>17.919999999999959</v>
      </c>
      <c r="T30" s="121">
        <f t="shared" ref="T30:T45" si="54">F30/R30*100</f>
        <v>102.12071005917159</v>
      </c>
      <c r="U30" s="120">
        <f t="shared" si="22"/>
        <v>774.58333333333337</v>
      </c>
      <c r="V30" s="120">
        <f t="shared" si="18"/>
        <v>88.336666666666588</v>
      </c>
      <c r="W30" s="121">
        <f t="shared" si="19"/>
        <v>111.40441097364173</v>
      </c>
      <c r="X30" s="121">
        <f t="shared" si="23"/>
        <v>102.12071005917159</v>
      </c>
      <c r="Y30" s="118">
        <v>664.69399999999996</v>
      </c>
      <c r="Z30" s="120">
        <f t="shared" si="20"/>
        <v>198.226</v>
      </c>
      <c r="AA30" s="121">
        <f>F30/Y30*100</f>
        <v>129.82214372327718</v>
      </c>
    </row>
    <row r="31" spans="1:30" s="78" customFormat="1" ht="78" x14ac:dyDescent="0.25">
      <c r="A31" s="74">
        <f t="shared" si="53"/>
        <v>10</v>
      </c>
      <c r="B31" s="140" t="s">
        <v>86</v>
      </c>
      <c r="C31" s="101" t="s">
        <v>87</v>
      </c>
      <c r="D31" s="117">
        <v>12</v>
      </c>
      <c r="E31" s="117">
        <v>12</v>
      </c>
      <c r="F31" s="118">
        <f t="shared" si="21"/>
        <v>-0.44000000000000128</v>
      </c>
      <c r="G31" s="117">
        <v>7.4999999999999997E-2</v>
      </c>
      <c r="H31" s="117">
        <v>0</v>
      </c>
      <c r="I31" s="117">
        <v>-11.85</v>
      </c>
      <c r="J31" s="117">
        <v>0</v>
      </c>
      <c r="K31" s="117">
        <v>1.135</v>
      </c>
      <c r="L31" s="117">
        <v>0</v>
      </c>
      <c r="M31" s="117">
        <v>0</v>
      </c>
      <c r="N31" s="117">
        <v>5.0999999999999996</v>
      </c>
      <c r="O31" s="117">
        <v>0</v>
      </c>
      <c r="P31" s="117">
        <v>0</v>
      </c>
      <c r="Q31" s="117">
        <v>5.0999999999999996</v>
      </c>
      <c r="R31" s="119">
        <v>0</v>
      </c>
      <c r="S31" s="120">
        <f t="shared" si="17"/>
        <v>-0.44000000000000128</v>
      </c>
      <c r="T31" s="121"/>
      <c r="U31" s="120">
        <f t="shared" si="22"/>
        <v>11</v>
      </c>
      <c r="V31" s="120">
        <f t="shared" si="18"/>
        <v>-11.440000000000001</v>
      </c>
      <c r="W31" s="121">
        <f t="shared" si="19"/>
        <v>-4.0000000000000115</v>
      </c>
      <c r="X31" s="121">
        <f t="shared" si="23"/>
        <v>-3.6666666666666772</v>
      </c>
      <c r="Y31" s="118">
        <v>11.934999999999999</v>
      </c>
      <c r="Z31" s="120">
        <f t="shared" si="20"/>
        <v>-12.375</v>
      </c>
      <c r="AA31" s="121">
        <f t="shared" ref="AA31:AA45" si="55">F31/Y31*100</f>
        <v>-3.686635944700472</v>
      </c>
    </row>
    <row r="32" spans="1:30" s="78" customFormat="1" ht="23.25" x14ac:dyDescent="0.25">
      <c r="A32" s="74">
        <f t="shared" si="53"/>
        <v>11</v>
      </c>
      <c r="B32" s="136" t="s">
        <v>30</v>
      </c>
      <c r="C32" s="75" t="s">
        <v>24</v>
      </c>
      <c r="D32" s="117">
        <v>10000</v>
      </c>
      <c r="E32" s="117">
        <v>13000</v>
      </c>
      <c r="F32" s="118">
        <f t="shared" si="21"/>
        <v>13938.615</v>
      </c>
      <c r="G32" s="117">
        <v>808.93100000000004</v>
      </c>
      <c r="H32" s="117">
        <v>945.82799999999997</v>
      </c>
      <c r="I32" s="117">
        <v>1144.22</v>
      </c>
      <c r="J32" s="117">
        <v>1080.779</v>
      </c>
      <c r="K32" s="117">
        <v>1569.3620000000001</v>
      </c>
      <c r="L32" s="117">
        <v>1179.481</v>
      </c>
      <c r="M32" s="117">
        <v>1178.9770000000001</v>
      </c>
      <c r="N32" s="117">
        <v>1524.769</v>
      </c>
      <c r="O32" s="117">
        <v>1289.8209999999999</v>
      </c>
      <c r="P32" s="117">
        <v>1569.5609999999999</v>
      </c>
      <c r="Q32" s="117">
        <v>1646.886</v>
      </c>
      <c r="R32" s="119">
        <v>13000</v>
      </c>
      <c r="S32" s="120">
        <f t="shared" si="17"/>
        <v>938.61499999999978</v>
      </c>
      <c r="T32" s="121">
        <f t="shared" si="54"/>
        <v>107.22011538461538</v>
      </c>
      <c r="U32" s="120">
        <f t="shared" si="22"/>
        <v>11916.666666666666</v>
      </c>
      <c r="V32" s="120">
        <f t="shared" si="18"/>
        <v>2021.9483333333337</v>
      </c>
      <c r="W32" s="121">
        <f t="shared" si="19"/>
        <v>116.9673986013986</v>
      </c>
      <c r="X32" s="121">
        <f t="shared" si="23"/>
        <v>107.22011538461538</v>
      </c>
      <c r="Y32" s="118">
        <v>8422.125</v>
      </c>
      <c r="Z32" s="120">
        <f t="shared" si="20"/>
        <v>5516.49</v>
      </c>
      <c r="AA32" s="121">
        <f t="shared" si="55"/>
        <v>165.49997773721003</v>
      </c>
      <c r="AB32" s="77">
        <f>100-AA32</f>
        <v>-65.499977737210031</v>
      </c>
    </row>
    <row r="33" spans="1:31" s="78" customFormat="1" ht="58.5" x14ac:dyDescent="0.25">
      <c r="A33" s="74">
        <f t="shared" si="53"/>
        <v>12</v>
      </c>
      <c r="B33" s="136" t="s">
        <v>78</v>
      </c>
      <c r="C33" s="75" t="s">
        <v>77</v>
      </c>
      <c r="D33" s="117">
        <v>450</v>
      </c>
      <c r="E33" s="117">
        <v>610</v>
      </c>
      <c r="F33" s="118">
        <f t="shared" si="21"/>
        <v>686.98599999999999</v>
      </c>
      <c r="G33" s="117">
        <v>26</v>
      </c>
      <c r="H33" s="117">
        <v>107</v>
      </c>
      <c r="I33" s="117">
        <v>33.244999999999997</v>
      </c>
      <c r="J33" s="117">
        <v>31.8</v>
      </c>
      <c r="K33" s="117">
        <v>103.499</v>
      </c>
      <c r="L33" s="117">
        <v>83.5</v>
      </c>
      <c r="M33" s="117">
        <v>46</v>
      </c>
      <c r="N33" s="117">
        <v>161.72200000000001</v>
      </c>
      <c r="O33" s="117">
        <v>12.148</v>
      </c>
      <c r="P33" s="117">
        <v>59.872</v>
      </c>
      <c r="Q33" s="117">
        <v>22.2</v>
      </c>
      <c r="R33" s="119">
        <v>610</v>
      </c>
      <c r="S33" s="120">
        <f t="shared" si="17"/>
        <v>76.98599999999999</v>
      </c>
      <c r="T33" s="121">
        <f t="shared" si="54"/>
        <v>112.62065573770492</v>
      </c>
      <c r="U33" s="120">
        <f t="shared" si="22"/>
        <v>559.16666666666674</v>
      </c>
      <c r="V33" s="120">
        <f t="shared" si="18"/>
        <v>127.81933333333325</v>
      </c>
      <c r="W33" s="121">
        <f t="shared" si="19"/>
        <v>122.85889716840535</v>
      </c>
      <c r="X33" s="121">
        <f t="shared" si="23"/>
        <v>112.62065573770492</v>
      </c>
      <c r="Y33" s="118">
        <v>441.61600000000004</v>
      </c>
      <c r="Z33" s="120">
        <f t="shared" si="20"/>
        <v>245.36999999999995</v>
      </c>
      <c r="AA33" s="121">
        <f t="shared" si="55"/>
        <v>155.56184558530487</v>
      </c>
    </row>
    <row r="34" spans="1:31" s="78" customFormat="1" ht="28.5" customHeight="1" x14ac:dyDescent="0.25">
      <c r="A34" s="74">
        <f t="shared" si="53"/>
        <v>13</v>
      </c>
      <c r="B34" s="136" t="s">
        <v>105</v>
      </c>
      <c r="C34" s="75" t="s">
        <v>106</v>
      </c>
      <c r="D34" s="117">
        <v>17700</v>
      </c>
      <c r="E34" s="117">
        <v>17700</v>
      </c>
      <c r="F34" s="118">
        <f t="shared" si="21"/>
        <v>19092.013999999999</v>
      </c>
      <c r="G34" s="117">
        <v>1414.5129999999999</v>
      </c>
      <c r="H34" s="117">
        <v>1797.0060000000001</v>
      </c>
      <c r="I34" s="117">
        <v>1830.355</v>
      </c>
      <c r="J34" s="117">
        <v>1762.269</v>
      </c>
      <c r="K34" s="117">
        <v>1736.9860000000001</v>
      </c>
      <c r="L34" s="117">
        <v>1563.895</v>
      </c>
      <c r="M34" s="117">
        <v>1629.444</v>
      </c>
      <c r="N34" s="117">
        <v>1742.35</v>
      </c>
      <c r="O34" s="117">
        <v>1593.8009999999999</v>
      </c>
      <c r="P34" s="117">
        <v>2357.0430000000001</v>
      </c>
      <c r="Q34" s="117">
        <v>1664.3520000000001</v>
      </c>
      <c r="R34" s="119">
        <v>17700</v>
      </c>
      <c r="S34" s="120">
        <f t="shared" si="17"/>
        <v>1392.0139999999992</v>
      </c>
      <c r="T34" s="121">
        <f t="shared" si="54"/>
        <v>107.86448587570621</v>
      </c>
      <c r="U34" s="120">
        <f t="shared" si="22"/>
        <v>16225</v>
      </c>
      <c r="V34" s="120">
        <f t="shared" si="18"/>
        <v>2867.0139999999992</v>
      </c>
      <c r="W34" s="121">
        <f t="shared" si="19"/>
        <v>117.67034822804314</v>
      </c>
      <c r="X34" s="121">
        <f t="shared" si="23"/>
        <v>107.86448587570621</v>
      </c>
      <c r="Y34" s="118">
        <v>16065.858999999999</v>
      </c>
      <c r="Z34" s="120">
        <f t="shared" si="20"/>
        <v>3026.1550000000007</v>
      </c>
      <c r="AA34" s="121">
        <f t="shared" si="55"/>
        <v>118.83593650361304</v>
      </c>
    </row>
    <row r="35" spans="1:31" s="78" customFormat="1" ht="58.5" x14ac:dyDescent="0.25">
      <c r="A35" s="74">
        <f>A34+1</f>
        <v>14</v>
      </c>
      <c r="B35" s="136" t="s">
        <v>154</v>
      </c>
      <c r="C35" s="75" t="s">
        <v>153</v>
      </c>
      <c r="D35" s="117">
        <v>0</v>
      </c>
      <c r="E35" s="117">
        <v>2510</v>
      </c>
      <c r="F35" s="118">
        <f t="shared" si="21"/>
        <v>3321.451</v>
      </c>
      <c r="G35" s="117">
        <v>0</v>
      </c>
      <c r="H35" s="117">
        <v>501.57299999999998</v>
      </c>
      <c r="I35" s="117">
        <v>891.15099999999995</v>
      </c>
      <c r="J35" s="117">
        <v>30.734000000000002</v>
      </c>
      <c r="K35" s="117">
        <v>54.744999999999997</v>
      </c>
      <c r="L35" s="117">
        <v>92.102000000000004</v>
      </c>
      <c r="M35" s="117">
        <v>363.49299999999999</v>
      </c>
      <c r="N35" s="117">
        <v>508.29500000000002</v>
      </c>
      <c r="O35" s="117">
        <v>307.93599999999998</v>
      </c>
      <c r="P35" s="117">
        <v>237.18299999999999</v>
      </c>
      <c r="Q35" s="117">
        <v>334.23899999999998</v>
      </c>
      <c r="R35" s="119">
        <v>2510</v>
      </c>
      <c r="S35" s="120">
        <f t="shared" si="17"/>
        <v>811.45100000000002</v>
      </c>
      <c r="T35" s="121">
        <f t="shared" si="54"/>
        <v>132.3287250996016</v>
      </c>
      <c r="U35" s="120">
        <f t="shared" si="22"/>
        <v>2300.833333333333</v>
      </c>
      <c r="V35" s="120">
        <f t="shared" si="18"/>
        <v>1020.617666666667</v>
      </c>
      <c r="W35" s="121">
        <f t="shared" ref="W35" si="56">F35/U35*100</f>
        <v>144.35860919956539</v>
      </c>
      <c r="X35" s="121">
        <f t="shared" ref="X35" si="57">F35/E35*100</f>
        <v>132.3287250996016</v>
      </c>
      <c r="Y35" s="118">
        <v>0</v>
      </c>
      <c r="Z35" s="120">
        <f t="shared" si="20"/>
        <v>3321.451</v>
      </c>
      <c r="AA35" s="121"/>
    </row>
    <row r="36" spans="1:31" s="78" customFormat="1" ht="78" x14ac:dyDescent="0.25">
      <c r="A36" s="74">
        <f t="shared" si="53"/>
        <v>15</v>
      </c>
      <c r="B36" s="136" t="s">
        <v>129</v>
      </c>
      <c r="C36" s="75" t="s">
        <v>130</v>
      </c>
      <c r="D36" s="117">
        <v>58</v>
      </c>
      <c r="E36" s="117">
        <v>58</v>
      </c>
      <c r="F36" s="118">
        <f t="shared" si="21"/>
        <v>46.896000000000001</v>
      </c>
      <c r="G36" s="117">
        <v>1.99</v>
      </c>
      <c r="H36" s="117">
        <v>5.36</v>
      </c>
      <c r="I36" s="117">
        <v>2.0099999999999998</v>
      </c>
      <c r="J36" s="117">
        <v>2.68</v>
      </c>
      <c r="K36" s="117">
        <v>6.03</v>
      </c>
      <c r="L36" s="117">
        <v>2.0099999999999998</v>
      </c>
      <c r="M36" s="117">
        <v>8.718</v>
      </c>
      <c r="N36" s="117">
        <v>3.35</v>
      </c>
      <c r="O36" s="117">
        <v>10.728</v>
      </c>
      <c r="P36" s="117">
        <v>2.68</v>
      </c>
      <c r="Q36" s="117">
        <v>1.34</v>
      </c>
      <c r="R36" s="119">
        <v>45.5</v>
      </c>
      <c r="S36" s="120">
        <f t="shared" si="17"/>
        <v>1.3960000000000008</v>
      </c>
      <c r="T36" s="121">
        <f t="shared" si="54"/>
        <v>103.06813186813186</v>
      </c>
      <c r="U36" s="120">
        <f t="shared" si="22"/>
        <v>53.166666666666664</v>
      </c>
      <c r="V36" s="120">
        <f t="shared" ref="V36" si="58">F36-U36</f>
        <v>-6.2706666666666635</v>
      </c>
      <c r="W36" s="121">
        <f>F36/U36*100</f>
        <v>88.205642633228848</v>
      </c>
      <c r="X36" s="121">
        <f t="shared" si="23"/>
        <v>80.855172413793113</v>
      </c>
      <c r="Y36" s="118">
        <v>53.224000000000004</v>
      </c>
      <c r="Z36" s="120">
        <f t="shared" ref="Z36" si="59">F36-Y36</f>
        <v>-6.328000000000003</v>
      </c>
      <c r="AA36" s="121">
        <f t="shared" ref="AA36" si="60">F36/Y36*100</f>
        <v>88.110626784909059</v>
      </c>
    </row>
    <row r="37" spans="1:31" s="78" customFormat="1" ht="23.25" x14ac:dyDescent="0.25">
      <c r="A37" s="74">
        <f t="shared" si="53"/>
        <v>16</v>
      </c>
      <c r="B37" s="136" t="s">
        <v>80</v>
      </c>
      <c r="C37" s="75" t="s">
        <v>79</v>
      </c>
      <c r="D37" s="117">
        <f>SUM(D38:D41)</f>
        <v>43825</v>
      </c>
      <c r="E37" s="117">
        <f>SUM(E38:E41)</f>
        <v>43876</v>
      </c>
      <c r="F37" s="118">
        <f t="shared" si="21"/>
        <v>35602.137999999999</v>
      </c>
      <c r="G37" s="117">
        <f t="shared" ref="G37:R37" si="61">SUM(G38:G41)</f>
        <v>2787.4590000000003</v>
      </c>
      <c r="H37" s="117">
        <f t="shared" ref="H37:P37" si="62">SUM(H38:H41)</f>
        <v>3000.232</v>
      </c>
      <c r="I37" s="117">
        <f t="shared" si="62"/>
        <v>3380.7479999999996</v>
      </c>
      <c r="J37" s="117">
        <f t="shared" si="62"/>
        <v>2782.9470000000006</v>
      </c>
      <c r="K37" s="117">
        <f t="shared" si="62"/>
        <v>3854.3329999999996</v>
      </c>
      <c r="L37" s="117">
        <f t="shared" si="62"/>
        <v>3910.6880000000001</v>
      </c>
      <c r="M37" s="117">
        <f t="shared" si="62"/>
        <v>3717.2630000000004</v>
      </c>
      <c r="N37" s="117">
        <f t="shared" si="62"/>
        <v>3672.7110000000002</v>
      </c>
      <c r="O37" s="117">
        <f t="shared" si="62"/>
        <v>2946.7330000000006</v>
      </c>
      <c r="P37" s="117">
        <f t="shared" si="62"/>
        <v>2818.3330000000001</v>
      </c>
      <c r="Q37" s="117">
        <f t="shared" si="61"/>
        <v>2730.6910000000003</v>
      </c>
      <c r="R37" s="119">
        <f t="shared" si="61"/>
        <v>34876</v>
      </c>
      <c r="S37" s="120">
        <f t="shared" si="17"/>
        <v>726.13799999999901</v>
      </c>
      <c r="T37" s="121">
        <f t="shared" si="54"/>
        <v>102.08205642848951</v>
      </c>
      <c r="U37" s="120">
        <f t="shared" si="22"/>
        <v>40219.666666666672</v>
      </c>
      <c r="V37" s="120">
        <f t="shared" si="18"/>
        <v>-4617.5286666666725</v>
      </c>
      <c r="W37" s="121">
        <f t="shared" si="19"/>
        <v>88.519226912207117</v>
      </c>
      <c r="X37" s="121">
        <f t="shared" si="23"/>
        <v>81.142624669523201</v>
      </c>
      <c r="Y37" s="118">
        <f t="shared" ref="Y37" si="63">SUM(Y38:Y41)</f>
        <v>38081.597000000002</v>
      </c>
      <c r="Z37" s="120">
        <f t="shared" si="20"/>
        <v>-2479.4590000000026</v>
      </c>
      <c r="AA37" s="121">
        <f t="shared" si="55"/>
        <v>93.489088706022486</v>
      </c>
    </row>
    <row r="38" spans="1:31" s="82" customFormat="1" ht="58.5" x14ac:dyDescent="0.25">
      <c r="A38" s="79" t="s">
        <v>155</v>
      </c>
      <c r="B38" s="137" t="s">
        <v>72</v>
      </c>
      <c r="C38" s="147" t="s">
        <v>71</v>
      </c>
      <c r="D38" s="122">
        <v>1100</v>
      </c>
      <c r="E38" s="122">
        <v>1100</v>
      </c>
      <c r="F38" s="123">
        <f t="shared" si="21"/>
        <v>1481.66</v>
      </c>
      <c r="G38" s="122">
        <v>84.753</v>
      </c>
      <c r="H38" s="122">
        <v>114.929</v>
      </c>
      <c r="I38" s="122">
        <v>107.158</v>
      </c>
      <c r="J38" s="122">
        <v>110.23</v>
      </c>
      <c r="K38" s="122">
        <v>103.432</v>
      </c>
      <c r="L38" s="122">
        <v>196.40600000000001</v>
      </c>
      <c r="M38" s="122">
        <v>143.55199999999999</v>
      </c>
      <c r="N38" s="122">
        <v>170.68799999999999</v>
      </c>
      <c r="O38" s="122">
        <v>149.43600000000001</v>
      </c>
      <c r="P38" s="122">
        <v>142.31</v>
      </c>
      <c r="Q38" s="122">
        <v>158.76599999999999</v>
      </c>
      <c r="R38" s="124">
        <v>1100</v>
      </c>
      <c r="S38" s="125">
        <f t="shared" si="17"/>
        <v>381.66000000000008</v>
      </c>
      <c r="T38" s="126">
        <f t="shared" si="54"/>
        <v>134.69636363636363</v>
      </c>
      <c r="U38" s="120">
        <f t="shared" si="22"/>
        <v>1008.3333333333334</v>
      </c>
      <c r="V38" s="125">
        <f t="shared" si="18"/>
        <v>473.32666666666671</v>
      </c>
      <c r="W38" s="126">
        <f t="shared" si="19"/>
        <v>146.94148760330577</v>
      </c>
      <c r="X38" s="126">
        <f t="shared" si="23"/>
        <v>134.69636363636363</v>
      </c>
      <c r="Y38" s="123">
        <v>903.28399999999988</v>
      </c>
      <c r="Z38" s="125">
        <f t="shared" si="20"/>
        <v>578.3760000000002</v>
      </c>
      <c r="AA38" s="126">
        <f t="shared" si="55"/>
        <v>164.03036032964164</v>
      </c>
      <c r="AB38" s="126">
        <f>AA38-100</f>
        <v>64.030360329641638</v>
      </c>
      <c r="AC38" s="80"/>
    </row>
    <row r="39" spans="1:31" s="82" customFormat="1" ht="23.25" x14ac:dyDescent="0.25">
      <c r="A39" s="79" t="s">
        <v>156</v>
      </c>
      <c r="B39" s="138" t="s">
        <v>59</v>
      </c>
      <c r="C39" s="66" t="s">
        <v>60</v>
      </c>
      <c r="D39" s="122">
        <v>42000</v>
      </c>
      <c r="E39" s="122">
        <v>42000</v>
      </c>
      <c r="F39" s="123">
        <f t="shared" si="21"/>
        <v>33255.471999999994</v>
      </c>
      <c r="G39" s="122">
        <v>2625.3359999999998</v>
      </c>
      <c r="H39" s="122">
        <v>2807.0549999999998</v>
      </c>
      <c r="I39" s="122">
        <v>3209.8519999999999</v>
      </c>
      <c r="J39" s="122">
        <v>2617.3290000000002</v>
      </c>
      <c r="K39" s="122">
        <v>3674.4009999999998</v>
      </c>
      <c r="L39" s="122">
        <v>3636.848</v>
      </c>
      <c r="M39" s="122">
        <v>3481.4430000000002</v>
      </c>
      <c r="N39" s="122">
        <v>3439.8110000000001</v>
      </c>
      <c r="O39" s="122">
        <v>2691.1590000000001</v>
      </c>
      <c r="P39" s="122">
        <v>2599.61</v>
      </c>
      <c r="Q39" s="122">
        <v>2472.6280000000002</v>
      </c>
      <c r="R39" s="124">
        <v>33000</v>
      </c>
      <c r="S39" s="125">
        <f t="shared" si="17"/>
        <v>255.4719999999943</v>
      </c>
      <c r="T39" s="126">
        <f t="shared" si="54"/>
        <v>100.77415757575756</v>
      </c>
      <c r="U39" s="120">
        <f t="shared" si="22"/>
        <v>38500</v>
      </c>
      <c r="V39" s="125">
        <f t="shared" si="18"/>
        <v>-5244.5280000000057</v>
      </c>
      <c r="W39" s="126">
        <f t="shared" si="19"/>
        <v>86.377849350649342</v>
      </c>
      <c r="X39" s="126">
        <f t="shared" si="23"/>
        <v>79.179695238095221</v>
      </c>
      <c r="Y39" s="123">
        <v>36558.224000000002</v>
      </c>
      <c r="Z39" s="125">
        <f t="shared" si="20"/>
        <v>-3302.7520000000077</v>
      </c>
      <c r="AA39" s="126">
        <f t="shared" si="55"/>
        <v>90.965775580345451</v>
      </c>
      <c r="AB39" s="126">
        <f>AA39-100</f>
        <v>-9.0342244196545494</v>
      </c>
      <c r="AC39" s="81"/>
    </row>
    <row r="40" spans="1:31" s="82" customFormat="1" ht="39" x14ac:dyDescent="0.25">
      <c r="A40" s="79" t="s">
        <v>157</v>
      </c>
      <c r="B40" s="138" t="s">
        <v>76</v>
      </c>
      <c r="C40" s="66" t="s">
        <v>73</v>
      </c>
      <c r="D40" s="122">
        <v>680</v>
      </c>
      <c r="E40" s="122">
        <v>680</v>
      </c>
      <c r="F40" s="123">
        <f t="shared" si="21"/>
        <v>753.18899999999996</v>
      </c>
      <c r="G40" s="122">
        <v>73.34</v>
      </c>
      <c r="H40" s="122">
        <v>51.128</v>
      </c>
      <c r="I40" s="122">
        <v>60.787999999999997</v>
      </c>
      <c r="J40" s="122">
        <v>51.357999999999997</v>
      </c>
      <c r="K40" s="122">
        <v>72.23</v>
      </c>
      <c r="L40" s="122">
        <v>66.144000000000005</v>
      </c>
      <c r="M40" s="122">
        <v>64.608000000000004</v>
      </c>
      <c r="N40" s="122">
        <v>54.841999999999999</v>
      </c>
      <c r="O40" s="122">
        <v>97.817999999999998</v>
      </c>
      <c r="P40" s="122">
        <v>71.843000000000004</v>
      </c>
      <c r="Q40" s="122">
        <v>89.09</v>
      </c>
      <c r="R40" s="124">
        <v>680</v>
      </c>
      <c r="S40" s="125">
        <f t="shared" si="17"/>
        <v>73.188999999999965</v>
      </c>
      <c r="T40" s="126">
        <f t="shared" si="54"/>
        <v>110.76308823529411</v>
      </c>
      <c r="U40" s="120">
        <f t="shared" si="22"/>
        <v>623.33333333333326</v>
      </c>
      <c r="V40" s="125">
        <f t="shared" si="18"/>
        <v>129.85566666666671</v>
      </c>
      <c r="W40" s="126">
        <f t="shared" si="19"/>
        <v>120.83245989304814</v>
      </c>
      <c r="X40" s="126">
        <f t="shared" si="23"/>
        <v>110.76308823529411</v>
      </c>
      <c r="Y40" s="123">
        <v>579.56899999999996</v>
      </c>
      <c r="Z40" s="125">
        <f t="shared" si="20"/>
        <v>173.62</v>
      </c>
      <c r="AA40" s="126">
        <f t="shared" si="55"/>
        <v>129.95674371817677</v>
      </c>
    </row>
    <row r="41" spans="1:31" s="82" customFormat="1" ht="102" customHeight="1" x14ac:dyDescent="0.25">
      <c r="A41" s="79" t="s">
        <v>158</v>
      </c>
      <c r="B41" s="139" t="s">
        <v>75</v>
      </c>
      <c r="C41" s="66" t="s">
        <v>74</v>
      </c>
      <c r="D41" s="122">
        <v>45</v>
      </c>
      <c r="E41" s="122">
        <v>96</v>
      </c>
      <c r="F41" s="123">
        <f t="shared" si="21"/>
        <v>111.81700000000001</v>
      </c>
      <c r="G41" s="122">
        <v>4.03</v>
      </c>
      <c r="H41" s="122">
        <v>27.12</v>
      </c>
      <c r="I41" s="122">
        <v>2.95</v>
      </c>
      <c r="J41" s="122">
        <v>4.03</v>
      </c>
      <c r="K41" s="122">
        <v>4.2699999999999996</v>
      </c>
      <c r="L41" s="122">
        <v>11.29</v>
      </c>
      <c r="M41" s="122">
        <v>27.66</v>
      </c>
      <c r="N41" s="122">
        <v>7.37</v>
      </c>
      <c r="O41" s="122">
        <v>8.32</v>
      </c>
      <c r="P41" s="122">
        <v>4.57</v>
      </c>
      <c r="Q41" s="122">
        <v>10.207000000000001</v>
      </c>
      <c r="R41" s="124">
        <v>96</v>
      </c>
      <c r="S41" s="125">
        <f t="shared" si="17"/>
        <v>15.817000000000007</v>
      </c>
      <c r="T41" s="126">
        <f t="shared" si="54"/>
        <v>116.47604166666667</v>
      </c>
      <c r="U41" s="120">
        <f t="shared" si="22"/>
        <v>88</v>
      </c>
      <c r="V41" s="125">
        <f t="shared" si="18"/>
        <v>23.817000000000007</v>
      </c>
      <c r="W41" s="126">
        <f t="shared" si="19"/>
        <v>127.06477272727274</v>
      </c>
      <c r="X41" s="126">
        <f t="shared" si="23"/>
        <v>116.47604166666667</v>
      </c>
      <c r="Y41" s="123">
        <v>40.519999999999996</v>
      </c>
      <c r="Z41" s="125">
        <f t="shared" si="20"/>
        <v>71.297000000000011</v>
      </c>
      <c r="AA41" s="126">
        <f t="shared" si="55"/>
        <v>275.9550839091807</v>
      </c>
    </row>
    <row r="42" spans="1:31" s="78" customFormat="1" ht="48.75" customHeight="1" x14ac:dyDescent="0.25">
      <c r="A42" s="74">
        <v>16</v>
      </c>
      <c r="B42" s="174" t="s">
        <v>35</v>
      </c>
      <c r="C42" s="75" t="s">
        <v>19</v>
      </c>
      <c r="D42" s="117">
        <v>12000</v>
      </c>
      <c r="E42" s="117">
        <v>12000</v>
      </c>
      <c r="F42" s="118">
        <f t="shared" si="21"/>
        <v>13811.635999999999</v>
      </c>
      <c r="G42" s="117">
        <v>3396.0749999999998</v>
      </c>
      <c r="H42" s="117">
        <v>827.53599999999994</v>
      </c>
      <c r="I42" s="117">
        <v>1208.2950000000001</v>
      </c>
      <c r="J42" s="117">
        <v>1576.239</v>
      </c>
      <c r="K42" s="117">
        <v>1289.481</v>
      </c>
      <c r="L42" s="117">
        <v>1372.46</v>
      </c>
      <c r="M42" s="117">
        <v>830.077</v>
      </c>
      <c r="N42" s="117">
        <v>852.76599999999996</v>
      </c>
      <c r="O42" s="117">
        <v>785.77</v>
      </c>
      <c r="P42" s="117">
        <v>814.42200000000003</v>
      </c>
      <c r="Q42" s="117">
        <v>858.51499999999999</v>
      </c>
      <c r="R42" s="119">
        <v>12000</v>
      </c>
      <c r="S42" s="120">
        <f t="shared" si="17"/>
        <v>1811.6359999999986</v>
      </c>
      <c r="T42" s="121">
        <f t="shared" si="54"/>
        <v>115.09696666666665</v>
      </c>
      <c r="U42" s="120">
        <f t="shared" si="22"/>
        <v>11000</v>
      </c>
      <c r="V42" s="120">
        <f t="shared" si="18"/>
        <v>2811.6359999999986</v>
      </c>
      <c r="W42" s="121">
        <f t="shared" si="19"/>
        <v>125.56032727272725</v>
      </c>
      <c r="X42" s="121">
        <f t="shared" si="23"/>
        <v>115.09696666666665</v>
      </c>
      <c r="Y42" s="118">
        <v>10695.529999999999</v>
      </c>
      <c r="Z42" s="120">
        <f t="shared" si="20"/>
        <v>3116.1059999999998</v>
      </c>
      <c r="AA42" s="121">
        <f t="shared" si="55"/>
        <v>129.13465718856384</v>
      </c>
      <c r="AB42" s="78">
        <v>3831.8429999999998</v>
      </c>
    </row>
    <row r="43" spans="1:31" s="78" customFormat="1" ht="23.25" x14ac:dyDescent="0.25">
      <c r="A43" s="74">
        <f t="shared" ref="A43:A49" si="64">A42+1</f>
        <v>17</v>
      </c>
      <c r="B43" s="83" t="s">
        <v>54</v>
      </c>
      <c r="C43" s="75" t="s">
        <v>15</v>
      </c>
      <c r="D43" s="117">
        <v>405.2</v>
      </c>
      <c r="E43" s="117">
        <v>675.2</v>
      </c>
      <c r="F43" s="118">
        <f t="shared" si="21"/>
        <v>787.11900000000003</v>
      </c>
      <c r="G43" s="117">
        <v>22.706</v>
      </c>
      <c r="H43" s="117">
        <v>55.402999999999999</v>
      </c>
      <c r="I43" s="117">
        <v>176.16900000000001</v>
      </c>
      <c r="J43" s="117">
        <v>42.792000000000002</v>
      </c>
      <c r="K43" s="117">
        <v>37.798999999999999</v>
      </c>
      <c r="L43" s="117">
        <v>154.74600000000001</v>
      </c>
      <c r="M43" s="117">
        <v>92.840999999999994</v>
      </c>
      <c r="N43" s="117">
        <v>58.289000000000001</v>
      </c>
      <c r="O43" s="117">
        <v>47.462000000000003</v>
      </c>
      <c r="P43" s="117">
        <v>38.265000000000001</v>
      </c>
      <c r="Q43" s="117">
        <v>60.646999999999998</v>
      </c>
      <c r="R43" s="119">
        <v>675.10400000000004</v>
      </c>
      <c r="S43" s="120">
        <f t="shared" si="17"/>
        <v>112.01499999999999</v>
      </c>
      <c r="T43" s="121">
        <f t="shared" si="54"/>
        <v>116.59225837796842</v>
      </c>
      <c r="U43" s="120">
        <f t="shared" si="22"/>
        <v>618.93333333333339</v>
      </c>
      <c r="V43" s="120">
        <f t="shared" si="18"/>
        <v>168.18566666666663</v>
      </c>
      <c r="W43" s="121">
        <f t="shared" si="19"/>
        <v>127.1734704868591</v>
      </c>
      <c r="X43" s="121">
        <f t="shared" si="23"/>
        <v>116.57568127962085</v>
      </c>
      <c r="Y43" s="118">
        <v>336.88099999999997</v>
      </c>
      <c r="Z43" s="120">
        <f t="shared" si="20"/>
        <v>450.23800000000006</v>
      </c>
      <c r="AA43" s="121">
        <f t="shared" si="55"/>
        <v>233.64897397003693</v>
      </c>
      <c r="AB43" s="77">
        <f>100-AA43</f>
        <v>-133.64897397003693</v>
      </c>
    </row>
    <row r="44" spans="1:31" s="78" customFormat="1" ht="97.5" x14ac:dyDescent="0.25">
      <c r="A44" s="74">
        <f t="shared" si="64"/>
        <v>18</v>
      </c>
      <c r="B44" s="83" t="s">
        <v>93</v>
      </c>
      <c r="C44" s="75" t="s">
        <v>92</v>
      </c>
      <c r="D44" s="117">
        <v>24</v>
      </c>
      <c r="E44" s="117">
        <v>24</v>
      </c>
      <c r="F44" s="118">
        <f t="shared" si="21"/>
        <v>29.677000000000003</v>
      </c>
      <c r="G44" s="117">
        <v>2.472</v>
      </c>
      <c r="H44" s="117">
        <v>0</v>
      </c>
      <c r="I44" s="117">
        <v>0</v>
      </c>
      <c r="J44" s="117">
        <v>4.8090000000000002</v>
      </c>
      <c r="K44" s="117">
        <v>0</v>
      </c>
      <c r="L44" s="117">
        <v>0</v>
      </c>
      <c r="M44" s="117">
        <v>0.69</v>
      </c>
      <c r="N44" s="117">
        <v>0</v>
      </c>
      <c r="O44" s="117">
        <v>0.432</v>
      </c>
      <c r="P44" s="117">
        <v>18.260000000000002</v>
      </c>
      <c r="Q44" s="117">
        <v>3.0139999999999998</v>
      </c>
      <c r="R44" s="119">
        <v>24</v>
      </c>
      <c r="S44" s="120">
        <f t="shared" si="17"/>
        <v>5.6770000000000032</v>
      </c>
      <c r="T44" s="121">
        <f t="shared" si="54"/>
        <v>123.65416666666668</v>
      </c>
      <c r="U44" s="120">
        <f t="shared" si="22"/>
        <v>22</v>
      </c>
      <c r="V44" s="120">
        <f t="shared" si="18"/>
        <v>7.6770000000000032</v>
      </c>
      <c r="W44" s="121">
        <f t="shared" si="19"/>
        <v>134.89545454545456</v>
      </c>
      <c r="X44" s="121">
        <f t="shared" si="23"/>
        <v>123.65416666666668</v>
      </c>
      <c r="Y44" s="118">
        <v>13.364000000000001</v>
      </c>
      <c r="Z44" s="120">
        <f t="shared" si="20"/>
        <v>16.313000000000002</v>
      </c>
      <c r="AA44" s="121">
        <f t="shared" si="55"/>
        <v>222.06674648308891</v>
      </c>
    </row>
    <row r="45" spans="1:31" s="78" customFormat="1" ht="39" x14ac:dyDescent="0.25">
      <c r="A45" s="74">
        <f t="shared" si="64"/>
        <v>19</v>
      </c>
      <c r="B45" s="105" t="s">
        <v>61</v>
      </c>
      <c r="C45" s="34" t="s">
        <v>62</v>
      </c>
      <c r="D45" s="117">
        <v>270</v>
      </c>
      <c r="E45" s="117">
        <v>370</v>
      </c>
      <c r="F45" s="118">
        <f t="shared" si="21"/>
        <v>509.03999999999996</v>
      </c>
      <c r="G45" s="117">
        <v>0</v>
      </c>
      <c r="H45" s="117">
        <v>0</v>
      </c>
      <c r="I45" s="117">
        <v>2.3719999999999999</v>
      </c>
      <c r="J45" s="117">
        <v>0</v>
      </c>
      <c r="K45" s="117">
        <v>0</v>
      </c>
      <c r="L45" s="117">
        <v>366.72699999999998</v>
      </c>
      <c r="M45" s="117">
        <v>0</v>
      </c>
      <c r="N45" s="117">
        <v>0</v>
      </c>
      <c r="O45" s="117">
        <v>0</v>
      </c>
      <c r="P45" s="117">
        <v>0</v>
      </c>
      <c r="Q45" s="117">
        <v>139.941</v>
      </c>
      <c r="R45" s="119">
        <v>370</v>
      </c>
      <c r="S45" s="120">
        <f t="shared" si="17"/>
        <v>139.03999999999996</v>
      </c>
      <c r="T45" s="121">
        <f t="shared" si="54"/>
        <v>137.57837837837837</v>
      </c>
      <c r="U45" s="120">
        <f t="shared" si="22"/>
        <v>339.16666666666663</v>
      </c>
      <c r="V45" s="120">
        <f t="shared" si="18"/>
        <v>169.87333333333333</v>
      </c>
      <c r="W45" s="121">
        <f t="shared" ref="W45:W50" si="65">F45/U45*100</f>
        <v>150.08550368550368</v>
      </c>
      <c r="X45" s="121">
        <f t="shared" si="23"/>
        <v>137.57837837837837</v>
      </c>
      <c r="Y45" s="118">
        <v>278.37</v>
      </c>
      <c r="Z45" s="120">
        <f t="shared" si="20"/>
        <v>230.66999999999996</v>
      </c>
      <c r="AA45" s="121">
        <f t="shared" si="55"/>
        <v>182.86453281603619</v>
      </c>
    </row>
    <row r="46" spans="1:31" s="78" customFormat="1" ht="23.25" x14ac:dyDescent="0.25">
      <c r="A46" s="74">
        <f t="shared" si="64"/>
        <v>20</v>
      </c>
      <c r="B46" s="83" t="s">
        <v>8</v>
      </c>
      <c r="C46" s="75" t="s">
        <v>20</v>
      </c>
      <c r="D46" s="117">
        <v>1700</v>
      </c>
      <c r="E46" s="117">
        <v>2840</v>
      </c>
      <c r="F46" s="118">
        <f t="shared" si="21"/>
        <v>3252.1849999999999</v>
      </c>
      <c r="G46" s="117">
        <v>255.631</v>
      </c>
      <c r="H46" s="117">
        <v>306.08</v>
      </c>
      <c r="I46" s="117">
        <v>239.01900000000001</v>
      </c>
      <c r="J46" s="117">
        <v>242.27799999999999</v>
      </c>
      <c r="K46" s="117">
        <v>732.68399999999997</v>
      </c>
      <c r="L46" s="117">
        <v>234.667</v>
      </c>
      <c r="M46" s="117">
        <v>382.30799999999999</v>
      </c>
      <c r="N46" s="117">
        <v>289.608</v>
      </c>
      <c r="O46" s="117">
        <v>167</v>
      </c>
      <c r="P46" s="117">
        <v>192.34399999999999</v>
      </c>
      <c r="Q46" s="117">
        <v>210.566</v>
      </c>
      <c r="R46" s="119">
        <v>2840</v>
      </c>
      <c r="S46" s="120">
        <f t="shared" ref="S46:S66" si="66">F46-R46</f>
        <v>412.18499999999995</v>
      </c>
      <c r="T46" s="121">
        <f>F46/R46*100</f>
        <v>114.51355633802818</v>
      </c>
      <c r="U46" s="120">
        <f t="shared" si="22"/>
        <v>2603.333333333333</v>
      </c>
      <c r="V46" s="120">
        <f t="shared" ref="V46:V66" si="67">F46-U46</f>
        <v>648.85166666666692</v>
      </c>
      <c r="W46" s="121">
        <f t="shared" si="65"/>
        <v>124.92387964148529</v>
      </c>
      <c r="X46" s="121">
        <f t="shared" si="23"/>
        <v>114.51355633802818</v>
      </c>
      <c r="Y46" s="118">
        <v>1482.0219999999999</v>
      </c>
      <c r="Z46" s="120">
        <f t="shared" ref="Z46:Z66" si="68">F46-Y46</f>
        <v>1770.163</v>
      </c>
      <c r="AA46" s="121">
        <f>F46/Y46*100</f>
        <v>219.44242393162855</v>
      </c>
      <c r="AE46" s="78">
        <v>246438.04</v>
      </c>
    </row>
    <row r="47" spans="1:31" s="78" customFormat="1" ht="166.5" customHeight="1" x14ac:dyDescent="0.25">
      <c r="A47" s="74">
        <f t="shared" si="64"/>
        <v>21</v>
      </c>
      <c r="B47" s="83" t="s">
        <v>53</v>
      </c>
      <c r="C47" s="75" t="s">
        <v>47</v>
      </c>
      <c r="D47" s="117">
        <v>2000</v>
      </c>
      <c r="E47" s="117">
        <v>8050</v>
      </c>
      <c r="F47" s="118">
        <f t="shared" si="21"/>
        <v>9070.3739999999998</v>
      </c>
      <c r="G47" s="117">
        <v>1130.5809999999999</v>
      </c>
      <c r="H47" s="117">
        <v>421.64100000000002</v>
      </c>
      <c r="I47" s="117">
        <v>471.488</v>
      </c>
      <c r="J47" s="117">
        <v>3796.4290000000001</v>
      </c>
      <c r="K47" s="117">
        <v>366.95400000000001</v>
      </c>
      <c r="L47" s="117">
        <v>315.46699999999998</v>
      </c>
      <c r="M47" s="117">
        <v>650.78</v>
      </c>
      <c r="N47" s="117">
        <v>662.6</v>
      </c>
      <c r="O47" s="117">
        <v>380.28100000000001</v>
      </c>
      <c r="P47" s="117">
        <v>655.971</v>
      </c>
      <c r="Q47" s="117">
        <v>218.18199999999999</v>
      </c>
      <c r="R47" s="119">
        <v>8050</v>
      </c>
      <c r="S47" s="120">
        <f t="shared" si="66"/>
        <v>1020.3739999999998</v>
      </c>
      <c r="T47" s="121">
        <f>F47/R47*100</f>
        <v>112.67545341614907</v>
      </c>
      <c r="U47" s="120">
        <f t="shared" si="22"/>
        <v>7379.166666666667</v>
      </c>
      <c r="V47" s="120">
        <f t="shared" si="67"/>
        <v>1691.2073333333328</v>
      </c>
      <c r="W47" s="121">
        <f t="shared" si="65"/>
        <v>122.91867645398081</v>
      </c>
      <c r="X47" s="121">
        <f t="shared" si="23"/>
        <v>112.67545341614907</v>
      </c>
      <c r="Y47" s="118">
        <v>4044.5520000000001</v>
      </c>
      <c r="Z47" s="120">
        <f t="shared" si="68"/>
        <v>5025.8220000000001</v>
      </c>
      <c r="AA47" s="121">
        <f>F47/Y47*100</f>
        <v>224.26152513306786</v>
      </c>
    </row>
    <row r="48" spans="1:31" s="78" customFormat="1" ht="78" x14ac:dyDescent="0.25">
      <c r="A48" s="74">
        <f t="shared" si="64"/>
        <v>22</v>
      </c>
      <c r="B48" s="83" t="s">
        <v>120</v>
      </c>
      <c r="C48" s="75" t="s">
        <v>119</v>
      </c>
      <c r="D48" s="117">
        <v>0.25</v>
      </c>
      <c r="E48" s="117">
        <v>0.25</v>
      </c>
      <c r="F48" s="118">
        <f t="shared" si="21"/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9">
        <v>0</v>
      </c>
      <c r="S48" s="120">
        <f t="shared" si="66"/>
        <v>0</v>
      </c>
      <c r="T48" s="121"/>
      <c r="U48" s="120">
        <f t="shared" si="22"/>
        <v>0.22916666666666666</v>
      </c>
      <c r="V48" s="120">
        <f t="shared" si="67"/>
        <v>-0.22916666666666666</v>
      </c>
      <c r="W48" s="121">
        <f t="shared" si="65"/>
        <v>0</v>
      </c>
      <c r="X48" s="121">
        <f t="shared" si="23"/>
        <v>0</v>
      </c>
      <c r="Y48" s="118">
        <v>0</v>
      </c>
      <c r="Z48" s="120">
        <f t="shared" si="68"/>
        <v>0</v>
      </c>
      <c r="AA48" s="121"/>
      <c r="AC48" s="76">
        <f>F50-F46</f>
        <v>4821797.2180000013</v>
      </c>
      <c r="AD48" s="76">
        <f>Y50-Y46</f>
        <v>4181194.6649999991</v>
      </c>
      <c r="AE48" s="77">
        <f>AC48/AD48</f>
        <v>1.1532104109771226</v>
      </c>
    </row>
    <row r="49" spans="1:34" s="78" customFormat="1" ht="39" x14ac:dyDescent="0.25">
      <c r="A49" s="74">
        <f t="shared" si="64"/>
        <v>23</v>
      </c>
      <c r="B49" s="83" t="s">
        <v>82</v>
      </c>
      <c r="C49" s="75" t="s">
        <v>81</v>
      </c>
      <c r="D49" s="117">
        <v>0.25</v>
      </c>
      <c r="E49" s="117">
        <v>0.25</v>
      </c>
      <c r="F49" s="118">
        <f t="shared" si="21"/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9">
        <v>0</v>
      </c>
      <c r="S49" s="120">
        <f t="shared" si="66"/>
        <v>0</v>
      </c>
      <c r="T49" s="121"/>
      <c r="U49" s="120">
        <f t="shared" si="22"/>
        <v>0.22916666666666666</v>
      </c>
      <c r="V49" s="120">
        <f t="shared" si="67"/>
        <v>-0.22916666666666666</v>
      </c>
      <c r="W49" s="121">
        <f t="shared" si="65"/>
        <v>0</v>
      </c>
      <c r="X49" s="121">
        <f t="shared" si="23"/>
        <v>0</v>
      </c>
      <c r="Y49" s="118">
        <v>0.27500000000000002</v>
      </c>
      <c r="Z49" s="120">
        <f t="shared" si="68"/>
        <v>-0.27500000000000002</v>
      </c>
      <c r="AA49" s="121"/>
    </row>
    <row r="50" spans="1:34" s="89" customFormat="1" ht="39" customHeight="1" x14ac:dyDescent="0.3">
      <c r="A50" s="84"/>
      <c r="B50" s="85" t="s">
        <v>187</v>
      </c>
      <c r="C50" s="86"/>
      <c r="D50" s="86">
        <f>D7+D8+D9+D14+D22+D28+D29+D30+D31+D32+D33+D34+D37+D42+D43+D44+D45+D46+D47+D49+D48+D36</f>
        <v>4907395.4850000003</v>
      </c>
      <c r="E50" s="86">
        <f>E7+E8+E9+E14+E22+E28+E29+E30+E31+E32+E33+E34+E37+E42+E43+E44+E45+E46+E47+E49+E48+E36+E35</f>
        <v>6111310.1210000003</v>
      </c>
      <c r="F50" s="86">
        <f t="shared" si="21"/>
        <v>4825049.4030000009</v>
      </c>
      <c r="G50" s="86">
        <f t="shared" ref="G50:I50" si="69">G7+G8+G9+G14+G22+G28+G29+G30+G31+G32+G33+G34+G37+G42+G43+G44+G45+G46+G47+G49+G48+G36+G35+G21</f>
        <v>409452.82699999999</v>
      </c>
      <c r="H50" s="86">
        <f t="shared" si="69"/>
        <v>431791.35999999999</v>
      </c>
      <c r="I50" s="86">
        <f t="shared" si="69"/>
        <v>401731.77299999987</v>
      </c>
      <c r="J50" s="86">
        <f t="shared" ref="J50:Q50" si="70">J7+J8+J9+J14+J22+J28+J29+J30+J31+J32+J33+J34+J37+J42+J43+J44+J45+J46+J47+J49+J48+J36+J35+J21</f>
        <v>453308.46799999994</v>
      </c>
      <c r="K50" s="86">
        <f t="shared" si="70"/>
        <v>447883.62200000015</v>
      </c>
      <c r="L50" s="86">
        <f t="shared" si="70"/>
        <v>448929.08400000015</v>
      </c>
      <c r="M50" s="86">
        <f t="shared" si="70"/>
        <v>477728.47100000014</v>
      </c>
      <c r="N50" s="86">
        <f t="shared" si="70"/>
        <v>452203.85799999995</v>
      </c>
      <c r="O50" s="86">
        <f t="shared" ref="O50:P50" si="71">O7+O8+O9+O14+O22+O28+O29+O30+O31+O32+O33+O34+O37+O42+O43+O44+O45+O46+O47+O49+O48+O36+O35+O21</f>
        <v>439498.64399999997</v>
      </c>
      <c r="P50" s="86">
        <f t="shared" si="71"/>
        <v>508352.72499999992</v>
      </c>
      <c r="Q50" s="86">
        <f t="shared" si="70"/>
        <v>354168.57100000005</v>
      </c>
      <c r="R50" s="86">
        <f>R7+R8+R9+R14+R22+R28+R29+R30+R31+R32+R33+R34+R37+R42+R43+R44+R45+R46+R47+R49+R48+R36+R35</f>
        <v>4693887.324000001</v>
      </c>
      <c r="S50" s="87">
        <f t="shared" si="66"/>
        <v>131162.07899999991</v>
      </c>
      <c r="T50" s="88">
        <f>F50/R50*100</f>
        <v>102.79431673464687</v>
      </c>
      <c r="U50" s="86">
        <f>U7+U8+U9+U14+U22+U28+U29+U30+U31+U32+U33+U34+U37+U42+U43+U44+U45+U46+U47+U49+U48+U36+U35</f>
        <v>5602034.2775833355</v>
      </c>
      <c r="V50" s="87">
        <f t="shared" si="67"/>
        <v>-776984.87458333466</v>
      </c>
      <c r="W50" s="88">
        <f t="shared" si="65"/>
        <v>86.130308454333147</v>
      </c>
      <c r="X50" s="88">
        <f t="shared" si="23"/>
        <v>78.952782749805422</v>
      </c>
      <c r="Y50" s="86">
        <f>Y7+Y8+Y9+Y14+Y22+Y28+Y29+Y30+Y31+Y32+Y33+Y34+Y37+Y42+Y43+Y44+Y45+Y46+Y47+Y49+Y48+Y36+Y21</f>
        <v>4182676.686999999</v>
      </c>
      <c r="Z50" s="87">
        <f t="shared" si="68"/>
        <v>642372.71600000188</v>
      </c>
      <c r="AA50" s="88">
        <f>F50/Y50*100</f>
        <v>115.3579337842806</v>
      </c>
      <c r="AB50" s="90">
        <v>4182676.6869999999</v>
      </c>
      <c r="AC50" s="90">
        <f>AB50-Y50</f>
        <v>0</v>
      </c>
      <c r="AF50" s="90" t="e">
        <f>#REF!-#REF!-#REF!</f>
        <v>#REF!</v>
      </c>
      <c r="AH50" s="89">
        <v>294547.38299999997</v>
      </c>
    </row>
    <row r="51" spans="1:34" s="10" customFormat="1" ht="97.5" x14ac:dyDescent="0.25">
      <c r="A51" s="24">
        <v>1</v>
      </c>
      <c r="B51" s="171" t="s">
        <v>163</v>
      </c>
      <c r="C51" s="148" t="s">
        <v>160</v>
      </c>
      <c r="D51" s="127">
        <v>0</v>
      </c>
      <c r="E51" s="127">
        <v>10995.7</v>
      </c>
      <c r="F51" s="118">
        <f t="shared" si="21"/>
        <v>10079.299999999999</v>
      </c>
      <c r="G51" s="117">
        <v>0</v>
      </c>
      <c r="H51" s="117">
        <v>0</v>
      </c>
      <c r="I51" s="117">
        <v>2748.9</v>
      </c>
      <c r="J51" s="117">
        <v>916.3</v>
      </c>
      <c r="K51" s="117">
        <v>916.3</v>
      </c>
      <c r="L51" s="117">
        <v>916.3</v>
      </c>
      <c r="M51" s="117">
        <v>916.3</v>
      </c>
      <c r="N51" s="117">
        <v>916.3</v>
      </c>
      <c r="O51" s="117">
        <v>916.3</v>
      </c>
      <c r="P51" s="117">
        <v>916.3</v>
      </c>
      <c r="Q51" s="117">
        <v>916.3</v>
      </c>
      <c r="R51" s="117">
        <v>10079.299999999999</v>
      </c>
      <c r="S51" s="120">
        <f t="shared" ref="S51" si="72">F51-R51</f>
        <v>0</v>
      </c>
      <c r="T51" s="121">
        <f>F51/R51*100</f>
        <v>100</v>
      </c>
      <c r="U51" s="117">
        <f>R51</f>
        <v>10079.299999999999</v>
      </c>
      <c r="V51" s="120">
        <f t="shared" ref="V51" si="73">F51-U51</f>
        <v>0</v>
      </c>
      <c r="W51" s="121">
        <f>F51/U51*100</f>
        <v>100</v>
      </c>
      <c r="X51" s="121">
        <f t="shared" ref="X51" si="74">F51/E51*100</f>
        <v>91.665833007448356</v>
      </c>
      <c r="Y51" s="118">
        <v>0</v>
      </c>
      <c r="Z51" s="120">
        <f t="shared" si="68"/>
        <v>10079.299999999999</v>
      </c>
      <c r="AA51" s="121"/>
      <c r="AB51" s="44"/>
      <c r="AC51" s="44"/>
      <c r="AD51" s="44"/>
      <c r="AE51" s="46"/>
    </row>
    <row r="52" spans="1:34" s="10" customFormat="1" ht="23.25" x14ac:dyDescent="0.25">
      <c r="A52" s="24">
        <f>A51+1</f>
        <v>2</v>
      </c>
      <c r="B52" s="60" t="s">
        <v>165</v>
      </c>
      <c r="C52" s="25" t="s">
        <v>55</v>
      </c>
      <c r="D52" s="127">
        <v>0</v>
      </c>
      <c r="E52" s="127">
        <v>743512.7</v>
      </c>
      <c r="F52" s="118">
        <f t="shared" si="21"/>
        <v>686939.60000000009</v>
      </c>
      <c r="G52" s="117">
        <v>58102.400000000001</v>
      </c>
      <c r="H52" s="117">
        <v>58123.4</v>
      </c>
      <c r="I52" s="117">
        <v>58121.9</v>
      </c>
      <c r="J52" s="117">
        <v>58111.7</v>
      </c>
      <c r="K52" s="117">
        <v>74506.399999999994</v>
      </c>
      <c r="L52" s="117">
        <v>149014.70000000001</v>
      </c>
      <c r="M52" s="117">
        <v>28310.9</v>
      </c>
      <c r="N52" s="117">
        <v>28310.1</v>
      </c>
      <c r="O52" s="117">
        <v>58112.7</v>
      </c>
      <c r="P52" s="117">
        <v>58113</v>
      </c>
      <c r="Q52" s="117">
        <v>58112.4</v>
      </c>
      <c r="R52" s="117">
        <v>686939.6</v>
      </c>
      <c r="S52" s="120">
        <f t="shared" si="66"/>
        <v>0</v>
      </c>
      <c r="T52" s="121">
        <f>F52/R52*100</f>
        <v>100.00000000000003</v>
      </c>
      <c r="U52" s="117">
        <f t="shared" ref="U52:U66" si="75">R52</f>
        <v>686939.6</v>
      </c>
      <c r="V52" s="120">
        <f t="shared" si="67"/>
        <v>0</v>
      </c>
      <c r="W52" s="121">
        <f>F52/U52*100</f>
        <v>100.00000000000003</v>
      </c>
      <c r="X52" s="121">
        <f t="shared" si="23"/>
        <v>92.391105088050296</v>
      </c>
      <c r="Y52" s="118">
        <v>708182</v>
      </c>
      <c r="Z52" s="120">
        <f t="shared" si="68"/>
        <v>-21242.399999999907</v>
      </c>
      <c r="AA52" s="121">
        <f>F52/Y52*100</f>
        <v>97.000432092315265</v>
      </c>
      <c r="AB52" s="44"/>
      <c r="AC52" s="44"/>
      <c r="AD52" s="44"/>
      <c r="AE52" s="46"/>
    </row>
    <row r="53" spans="1:34" s="10" customFormat="1" ht="78" x14ac:dyDescent="0.25">
      <c r="A53" s="24">
        <f t="shared" ref="A53:A62" si="76">A52+1</f>
        <v>3</v>
      </c>
      <c r="B53" s="171" t="s">
        <v>166</v>
      </c>
      <c r="C53" s="148" t="s">
        <v>107</v>
      </c>
      <c r="D53" s="127">
        <v>0</v>
      </c>
      <c r="E53" s="127">
        <v>0</v>
      </c>
      <c r="F53" s="118">
        <f t="shared" si="21"/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20">
        <f t="shared" si="66"/>
        <v>0</v>
      </c>
      <c r="T53" s="121"/>
      <c r="U53" s="117">
        <f t="shared" ref="U53:U57" si="77">R53</f>
        <v>0</v>
      </c>
      <c r="V53" s="120">
        <f t="shared" ref="V53:V57" si="78">F53-U53</f>
        <v>0</v>
      </c>
      <c r="W53" s="121"/>
      <c r="X53" s="121"/>
      <c r="Y53" s="118">
        <v>26583.700000000004</v>
      </c>
      <c r="Z53" s="120">
        <f t="shared" ref="Z53:Z57" si="79">F53-Y53</f>
        <v>-26583.700000000004</v>
      </c>
      <c r="AA53" s="121"/>
      <c r="AB53" s="44"/>
      <c r="AC53" s="44"/>
      <c r="AD53" s="44"/>
      <c r="AE53" s="46"/>
    </row>
    <row r="54" spans="1:34" s="10" customFormat="1" ht="23.25" x14ac:dyDescent="0.25">
      <c r="A54" s="24">
        <f t="shared" si="76"/>
        <v>4</v>
      </c>
      <c r="B54" s="171" t="s">
        <v>178</v>
      </c>
      <c r="C54" s="148" t="s">
        <v>177</v>
      </c>
      <c r="D54" s="127">
        <v>0</v>
      </c>
      <c r="E54" s="127">
        <v>6010.9319999999998</v>
      </c>
      <c r="F54" s="118">
        <f t="shared" si="21"/>
        <v>6010.9319999999998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3201.0839999999998</v>
      </c>
      <c r="M54" s="117">
        <v>0</v>
      </c>
      <c r="N54" s="117">
        <v>0</v>
      </c>
      <c r="O54" s="117">
        <v>2809.848</v>
      </c>
      <c r="P54" s="117">
        <v>0</v>
      </c>
      <c r="Q54" s="117">
        <v>0</v>
      </c>
      <c r="R54" s="117">
        <v>6010.9319999999998</v>
      </c>
      <c r="S54" s="120">
        <f t="shared" si="66"/>
        <v>0</v>
      </c>
      <c r="T54" s="121">
        <f t="shared" ref="T54:T61" si="80">F54/R54*100</f>
        <v>100</v>
      </c>
      <c r="U54" s="117">
        <f t="shared" si="77"/>
        <v>6010.9319999999998</v>
      </c>
      <c r="V54" s="120">
        <f t="shared" si="78"/>
        <v>0</v>
      </c>
      <c r="W54" s="121">
        <f t="shared" ref="W54:W61" si="81">F54/U54*100</f>
        <v>100</v>
      </c>
      <c r="X54" s="121">
        <f t="shared" ref="X54:X57" si="82">F54/E54*100</f>
        <v>100</v>
      </c>
      <c r="Y54" s="118">
        <v>6406.9749999999995</v>
      </c>
      <c r="Z54" s="120">
        <f t="shared" si="79"/>
        <v>-396.04299999999967</v>
      </c>
      <c r="AA54" s="121">
        <f>F54/Y54*100</f>
        <v>93.818564923384287</v>
      </c>
      <c r="AB54" s="44"/>
      <c r="AC54" s="44"/>
      <c r="AD54" s="44"/>
      <c r="AE54" s="46"/>
    </row>
    <row r="55" spans="1:34" s="10" customFormat="1" ht="351" x14ac:dyDescent="0.25">
      <c r="A55" s="24">
        <f t="shared" si="76"/>
        <v>5</v>
      </c>
      <c r="B55" s="171" t="s">
        <v>202</v>
      </c>
      <c r="C55" s="148">
        <v>41050400</v>
      </c>
      <c r="D55" s="127">
        <v>0</v>
      </c>
      <c r="E55" s="127">
        <v>29974.753000000001</v>
      </c>
      <c r="F55" s="118">
        <f t="shared" si="21"/>
        <v>29974.753000000001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25812.348000000002</v>
      </c>
      <c r="N55" s="117">
        <v>0</v>
      </c>
      <c r="O55" s="117">
        <v>0</v>
      </c>
      <c r="P55" s="117">
        <v>2385.002</v>
      </c>
      <c r="Q55" s="117">
        <v>1777.403</v>
      </c>
      <c r="R55" s="117">
        <v>29974.753000000001</v>
      </c>
      <c r="S55" s="120">
        <f t="shared" si="66"/>
        <v>0</v>
      </c>
      <c r="T55" s="121">
        <f t="shared" si="80"/>
        <v>100</v>
      </c>
      <c r="U55" s="117">
        <f t="shared" si="77"/>
        <v>29974.753000000001</v>
      </c>
      <c r="V55" s="120">
        <f t="shared" si="78"/>
        <v>0</v>
      </c>
      <c r="W55" s="121">
        <f t="shared" si="81"/>
        <v>100</v>
      </c>
      <c r="X55" s="121">
        <f t="shared" si="82"/>
        <v>100</v>
      </c>
      <c r="Y55" s="118">
        <v>0</v>
      </c>
      <c r="Z55" s="120">
        <f t="shared" si="79"/>
        <v>29974.753000000001</v>
      </c>
      <c r="AA55" s="121"/>
      <c r="AB55" s="44"/>
      <c r="AC55" s="44"/>
      <c r="AD55" s="44"/>
      <c r="AE55" s="46"/>
    </row>
    <row r="56" spans="1:34" s="10" customFormat="1" ht="234" x14ac:dyDescent="0.25">
      <c r="A56" s="24">
        <f t="shared" si="76"/>
        <v>6</v>
      </c>
      <c r="B56" s="171" t="s">
        <v>190</v>
      </c>
      <c r="C56" s="148">
        <v>41050500</v>
      </c>
      <c r="D56" s="127">
        <v>0</v>
      </c>
      <c r="E56" s="127">
        <v>11454.995999999999</v>
      </c>
      <c r="F56" s="118">
        <f t="shared" si="21"/>
        <v>11454.995999999999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9265.4719999999998</v>
      </c>
      <c r="N56" s="117">
        <v>0</v>
      </c>
      <c r="O56" s="117">
        <v>2189.5239999999999</v>
      </c>
      <c r="P56" s="117">
        <v>0</v>
      </c>
      <c r="Q56" s="117">
        <v>0</v>
      </c>
      <c r="R56" s="117">
        <v>11454.995999999999</v>
      </c>
      <c r="S56" s="120">
        <f t="shared" si="66"/>
        <v>0</v>
      </c>
      <c r="T56" s="121">
        <f t="shared" si="80"/>
        <v>100</v>
      </c>
      <c r="U56" s="117">
        <f t="shared" si="77"/>
        <v>11454.995999999999</v>
      </c>
      <c r="V56" s="120">
        <f t="shared" si="78"/>
        <v>0</v>
      </c>
      <c r="W56" s="121">
        <f t="shared" si="81"/>
        <v>100</v>
      </c>
      <c r="X56" s="121">
        <f t="shared" si="82"/>
        <v>100</v>
      </c>
      <c r="Y56" s="118">
        <v>0</v>
      </c>
      <c r="Z56" s="120">
        <f t="shared" si="79"/>
        <v>11454.995999999999</v>
      </c>
      <c r="AA56" s="121"/>
      <c r="AB56" s="44"/>
      <c r="AC56" s="44"/>
      <c r="AD56" s="44"/>
      <c r="AE56" s="46"/>
    </row>
    <row r="57" spans="1:34" s="10" customFormat="1" ht="351" x14ac:dyDescent="0.25">
      <c r="A57" s="24">
        <f t="shared" si="76"/>
        <v>7</v>
      </c>
      <c r="B57" s="171" t="s">
        <v>191</v>
      </c>
      <c r="C57" s="148">
        <v>41050600</v>
      </c>
      <c r="D57" s="127">
        <v>0</v>
      </c>
      <c r="E57" s="127">
        <v>44880.194000000003</v>
      </c>
      <c r="F57" s="118">
        <f t="shared" si="21"/>
        <v>44880.194000000003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23144.884999999998</v>
      </c>
      <c r="N57" s="117">
        <v>0</v>
      </c>
      <c r="O57" s="117">
        <v>0</v>
      </c>
      <c r="P57" s="117">
        <v>21735.309000000001</v>
      </c>
      <c r="Q57" s="117">
        <v>0</v>
      </c>
      <c r="R57" s="117">
        <v>44880.194000000003</v>
      </c>
      <c r="S57" s="120">
        <f t="shared" si="66"/>
        <v>0</v>
      </c>
      <c r="T57" s="121">
        <f t="shared" si="80"/>
        <v>100</v>
      </c>
      <c r="U57" s="117">
        <f t="shared" si="77"/>
        <v>44880.194000000003</v>
      </c>
      <c r="V57" s="120">
        <f t="shared" si="78"/>
        <v>0</v>
      </c>
      <c r="W57" s="121">
        <f t="shared" si="81"/>
        <v>100</v>
      </c>
      <c r="X57" s="121">
        <f t="shared" si="82"/>
        <v>100</v>
      </c>
      <c r="Y57" s="118">
        <v>0</v>
      </c>
      <c r="Z57" s="120">
        <f t="shared" si="79"/>
        <v>44880.194000000003</v>
      </c>
      <c r="AA57" s="121"/>
      <c r="AB57" s="44"/>
      <c r="AC57" s="44"/>
      <c r="AD57" s="44"/>
      <c r="AE57" s="46"/>
    </row>
    <row r="58" spans="1:34" s="10" customFormat="1" ht="39" x14ac:dyDescent="0.25">
      <c r="A58" s="24">
        <f t="shared" si="76"/>
        <v>8</v>
      </c>
      <c r="B58" s="171" t="s">
        <v>167</v>
      </c>
      <c r="C58" s="148" t="s">
        <v>116</v>
      </c>
      <c r="D58" s="127">
        <v>0</v>
      </c>
      <c r="E58" s="127">
        <v>17419.900000000001</v>
      </c>
      <c r="F58" s="118">
        <f t="shared" si="21"/>
        <v>16098.503999999999</v>
      </c>
      <c r="G58" s="117">
        <v>1367.232</v>
      </c>
      <c r="H58" s="117">
        <v>1367.7239999999999</v>
      </c>
      <c r="I58" s="117">
        <v>1367.6890000000001</v>
      </c>
      <c r="J58" s="117">
        <v>1367.451</v>
      </c>
      <c r="K58" s="117">
        <v>1753.242</v>
      </c>
      <c r="L58" s="117">
        <v>3480.5839999999998</v>
      </c>
      <c r="M58" s="117">
        <v>661.26599999999996</v>
      </c>
      <c r="N58" s="117">
        <v>661.24599999999998</v>
      </c>
      <c r="O58" s="117">
        <v>1357.3579999999999</v>
      </c>
      <c r="P58" s="117">
        <v>1357.3630000000001</v>
      </c>
      <c r="Q58" s="117">
        <v>1357.3489999999999</v>
      </c>
      <c r="R58" s="119">
        <v>16098.504000000001</v>
      </c>
      <c r="S58" s="120">
        <f t="shared" si="66"/>
        <v>0</v>
      </c>
      <c r="T58" s="121">
        <f t="shared" si="80"/>
        <v>99.999999999999986</v>
      </c>
      <c r="U58" s="117">
        <f t="shared" si="75"/>
        <v>16098.504000000001</v>
      </c>
      <c r="V58" s="120">
        <f t="shared" si="67"/>
        <v>0</v>
      </c>
      <c r="W58" s="121">
        <f t="shared" si="81"/>
        <v>99.999999999999986</v>
      </c>
      <c r="X58" s="121">
        <f t="shared" si="23"/>
        <v>92.414445547907846</v>
      </c>
      <c r="Y58" s="118">
        <v>12783.901</v>
      </c>
      <c r="Z58" s="120">
        <f t="shared" si="68"/>
        <v>3314.6029999999992</v>
      </c>
      <c r="AA58" s="121">
        <f>F58/Y58*100</f>
        <v>125.9279464069692</v>
      </c>
    </row>
    <row r="59" spans="1:34" s="10" customFormat="1" ht="58.5" x14ac:dyDescent="0.25">
      <c r="A59" s="24">
        <f t="shared" si="76"/>
        <v>9</v>
      </c>
      <c r="B59" s="171" t="s">
        <v>168</v>
      </c>
      <c r="C59" s="148">
        <v>41051200</v>
      </c>
      <c r="D59" s="127">
        <v>0</v>
      </c>
      <c r="E59" s="127">
        <v>2613.9</v>
      </c>
      <c r="F59" s="118">
        <f t="shared" si="21"/>
        <v>2395.9980000000005</v>
      </c>
      <c r="G59" s="117">
        <v>217.81800000000001</v>
      </c>
      <c r="H59" s="117">
        <v>217.81800000000001</v>
      </c>
      <c r="I59" s="117">
        <v>217.81800000000001</v>
      </c>
      <c r="J59" s="117">
        <v>217.81800000000001</v>
      </c>
      <c r="K59" s="117">
        <v>217.81800000000001</v>
      </c>
      <c r="L59" s="117">
        <v>217.81800000000001</v>
      </c>
      <c r="M59" s="117">
        <v>217.81800000000001</v>
      </c>
      <c r="N59" s="117">
        <v>217.81800000000001</v>
      </c>
      <c r="O59" s="117">
        <v>217.81800000000001</v>
      </c>
      <c r="P59" s="117">
        <v>217.81800000000001</v>
      </c>
      <c r="Q59" s="117">
        <v>217.81800000000001</v>
      </c>
      <c r="R59" s="119">
        <v>2395.998</v>
      </c>
      <c r="S59" s="120">
        <f t="shared" si="66"/>
        <v>0</v>
      </c>
      <c r="T59" s="121">
        <f t="shared" si="80"/>
        <v>100.00000000000003</v>
      </c>
      <c r="U59" s="117">
        <f t="shared" si="75"/>
        <v>2395.998</v>
      </c>
      <c r="V59" s="120">
        <f t="shared" si="67"/>
        <v>0</v>
      </c>
      <c r="W59" s="121">
        <f t="shared" si="81"/>
        <v>100.00000000000003</v>
      </c>
      <c r="X59" s="121">
        <f t="shared" si="23"/>
        <v>91.663720876850689</v>
      </c>
      <c r="Y59" s="118">
        <v>2814.1830000000004</v>
      </c>
      <c r="Z59" s="120">
        <f t="shared" si="68"/>
        <v>-418.18499999999995</v>
      </c>
      <c r="AA59" s="121">
        <f>F59/Y59*100</f>
        <v>85.140092168846166</v>
      </c>
    </row>
    <row r="60" spans="1:34" s="10" customFormat="1" ht="78" x14ac:dyDescent="0.25">
      <c r="A60" s="24">
        <f t="shared" si="76"/>
        <v>10</v>
      </c>
      <c r="B60" s="171" t="s">
        <v>164</v>
      </c>
      <c r="C60" s="148" t="s">
        <v>161</v>
      </c>
      <c r="D60" s="127">
        <v>0</v>
      </c>
      <c r="E60" s="127">
        <v>2073.1129999999998</v>
      </c>
      <c r="F60" s="118">
        <f t="shared" si="21"/>
        <v>2073.1129999999998</v>
      </c>
      <c r="G60" s="117">
        <v>0</v>
      </c>
      <c r="H60" s="117">
        <v>0</v>
      </c>
      <c r="I60" s="117">
        <v>2073.1129999999998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9">
        <v>2073.1129999999998</v>
      </c>
      <c r="S60" s="120">
        <f t="shared" ref="S60:S61" si="83">F60-R60</f>
        <v>0</v>
      </c>
      <c r="T60" s="121">
        <f t="shared" si="80"/>
        <v>100</v>
      </c>
      <c r="U60" s="117">
        <f t="shared" si="75"/>
        <v>2073.1129999999998</v>
      </c>
      <c r="V60" s="120">
        <f t="shared" ref="V60:V61" si="84">F60-U60</f>
        <v>0</v>
      </c>
      <c r="W60" s="121">
        <f t="shared" si="81"/>
        <v>100</v>
      </c>
      <c r="X60" s="121">
        <f t="shared" ref="X60:X61" si="85">F60/E60*100</f>
        <v>100</v>
      </c>
      <c r="Y60" s="118">
        <v>0</v>
      </c>
      <c r="Z60" s="120">
        <f t="shared" si="68"/>
        <v>2073.1129999999998</v>
      </c>
      <c r="AA60" s="121"/>
    </row>
    <row r="61" spans="1:34" s="10" customFormat="1" ht="58.5" x14ac:dyDescent="0.25">
      <c r="A61" s="24">
        <f t="shared" si="76"/>
        <v>11</v>
      </c>
      <c r="B61" s="171" t="s">
        <v>193</v>
      </c>
      <c r="C61" s="148" t="s">
        <v>192</v>
      </c>
      <c r="D61" s="127">
        <v>0</v>
      </c>
      <c r="E61" s="127">
        <v>3588.9</v>
      </c>
      <c r="F61" s="118">
        <f t="shared" si="21"/>
        <v>3588.8999999999996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2871.12</v>
      </c>
      <c r="N61" s="117">
        <v>717.78</v>
      </c>
      <c r="O61" s="117">
        <v>0</v>
      </c>
      <c r="P61" s="117">
        <v>0</v>
      </c>
      <c r="Q61" s="117">
        <v>0</v>
      </c>
      <c r="R61" s="119">
        <v>3588.9</v>
      </c>
      <c r="S61" s="120">
        <f t="shared" si="83"/>
        <v>0</v>
      </c>
      <c r="T61" s="121">
        <f t="shared" si="80"/>
        <v>99.999999999999986</v>
      </c>
      <c r="U61" s="117">
        <f t="shared" si="75"/>
        <v>3588.9</v>
      </c>
      <c r="V61" s="120">
        <f t="shared" si="84"/>
        <v>0</v>
      </c>
      <c r="W61" s="121">
        <f t="shared" si="81"/>
        <v>99.999999999999986</v>
      </c>
      <c r="X61" s="121">
        <f t="shared" si="85"/>
        <v>99.999999999999986</v>
      </c>
      <c r="Y61" s="118">
        <v>0</v>
      </c>
      <c r="Z61" s="120">
        <f t="shared" si="68"/>
        <v>3588.8999999999996</v>
      </c>
      <c r="AA61" s="121"/>
    </row>
    <row r="62" spans="1:34" s="10" customFormat="1" ht="34.5" customHeight="1" x14ac:dyDescent="0.25">
      <c r="A62" s="24">
        <f t="shared" si="76"/>
        <v>12</v>
      </c>
      <c r="B62" s="172" t="s">
        <v>169</v>
      </c>
      <c r="C62" s="148" t="s">
        <v>108</v>
      </c>
      <c r="D62" s="127">
        <f>SUM(D63:D67)</f>
        <v>4144</v>
      </c>
      <c r="E62" s="127">
        <f>SUM(E63:E68)</f>
        <v>5456.4889999999996</v>
      </c>
      <c r="F62" s="118">
        <f t="shared" si="21"/>
        <v>5314.9640000000009</v>
      </c>
      <c r="G62" s="117">
        <f t="shared" ref="G62:R62" si="86">SUM(G63:G68)</f>
        <v>0</v>
      </c>
      <c r="H62" s="117">
        <f t="shared" si="86"/>
        <v>175.19500000000002</v>
      </c>
      <c r="I62" s="117">
        <f t="shared" si="86"/>
        <v>372.44399999999996</v>
      </c>
      <c r="J62" s="117">
        <f t="shared" si="86"/>
        <v>738.52100000000007</v>
      </c>
      <c r="K62" s="117">
        <f t="shared" si="86"/>
        <v>282.16399999999999</v>
      </c>
      <c r="L62" s="117">
        <f t="shared" si="86"/>
        <v>1076.9830000000002</v>
      </c>
      <c r="M62" s="117">
        <f t="shared" si="86"/>
        <v>1663.41</v>
      </c>
      <c r="N62" s="117">
        <f t="shared" si="86"/>
        <v>152.39699999999999</v>
      </c>
      <c r="O62" s="117">
        <f t="shared" si="86"/>
        <v>643.00099999999998</v>
      </c>
      <c r="P62" s="117">
        <f t="shared" ref="P62" si="87">SUM(P63:P68)</f>
        <v>49.627000000000002</v>
      </c>
      <c r="Q62" s="117">
        <f t="shared" si="86"/>
        <v>161.22199999999998</v>
      </c>
      <c r="R62" s="117">
        <f t="shared" si="86"/>
        <v>5374.0279999999993</v>
      </c>
      <c r="S62" s="120">
        <f t="shared" si="66"/>
        <v>-59.063999999998487</v>
      </c>
      <c r="T62" s="121">
        <f t="shared" ref="T62:T66" si="88">F62/R62*100</f>
        <v>98.900936132078243</v>
      </c>
      <c r="U62" s="117">
        <f t="shared" si="75"/>
        <v>5374.0279999999993</v>
      </c>
      <c r="V62" s="120">
        <f t="shared" si="67"/>
        <v>-59.063999999998487</v>
      </c>
      <c r="W62" s="121">
        <f t="shared" ref="W62:W66" si="89">F62/U62*100</f>
        <v>98.900936132078243</v>
      </c>
      <c r="X62" s="121">
        <f t="shared" si="23"/>
        <v>97.406299178830963</v>
      </c>
      <c r="Y62" s="118">
        <f>SUM(Y63:Y66)</f>
        <v>2978.9690000000001</v>
      </c>
      <c r="Z62" s="120">
        <f t="shared" si="68"/>
        <v>2335.9950000000008</v>
      </c>
      <c r="AA62" s="121">
        <f t="shared" ref="AA62:AA66" si="90">F62/Y62*100</f>
        <v>178.41622386805639</v>
      </c>
      <c r="AB62" s="118">
        <v>5098.8379999999997</v>
      </c>
      <c r="AC62" s="118">
        <f>AB62-Y62</f>
        <v>2119.8689999999997</v>
      </c>
    </row>
    <row r="63" spans="1:34" s="43" customFormat="1" ht="39" x14ac:dyDescent="0.25">
      <c r="A63" s="42" t="s">
        <v>194</v>
      </c>
      <c r="B63" s="173" t="s">
        <v>170</v>
      </c>
      <c r="C63" s="104"/>
      <c r="D63" s="128">
        <v>105</v>
      </c>
      <c r="E63" s="128">
        <v>105</v>
      </c>
      <c r="F63" s="123">
        <f t="shared" si="21"/>
        <v>23.207999999999998</v>
      </c>
      <c r="G63" s="122">
        <v>0</v>
      </c>
      <c r="H63" s="122">
        <v>6.05</v>
      </c>
      <c r="I63" s="122">
        <v>0</v>
      </c>
      <c r="J63" s="122">
        <v>6.9720000000000004</v>
      </c>
      <c r="K63" s="122">
        <v>3.4540000000000002</v>
      </c>
      <c r="L63" s="122">
        <v>3.2909999999999999</v>
      </c>
      <c r="M63" s="122">
        <v>0</v>
      </c>
      <c r="N63" s="122">
        <v>0</v>
      </c>
      <c r="O63" s="122">
        <v>3.4409999999999998</v>
      </c>
      <c r="P63" s="122">
        <v>0</v>
      </c>
      <c r="Q63" s="122">
        <v>0</v>
      </c>
      <c r="R63" s="124">
        <v>82.272000000000006</v>
      </c>
      <c r="S63" s="125">
        <f t="shared" si="66"/>
        <v>-59.064000000000007</v>
      </c>
      <c r="T63" s="126">
        <f t="shared" si="88"/>
        <v>28.208868144690779</v>
      </c>
      <c r="U63" s="122">
        <f t="shared" si="75"/>
        <v>82.272000000000006</v>
      </c>
      <c r="V63" s="125">
        <f t="shared" si="67"/>
        <v>-59.064000000000007</v>
      </c>
      <c r="W63" s="126">
        <f t="shared" si="89"/>
        <v>28.208868144690779</v>
      </c>
      <c r="X63" s="126">
        <f t="shared" si="23"/>
        <v>22.10285714285714</v>
      </c>
      <c r="Y63" s="123">
        <v>50.459000000000003</v>
      </c>
      <c r="Z63" s="125">
        <f t="shared" si="68"/>
        <v>-27.251000000000005</v>
      </c>
      <c r="AA63" s="126">
        <f t="shared" si="90"/>
        <v>45.993777125983463</v>
      </c>
    </row>
    <row r="64" spans="1:34" s="43" customFormat="1" ht="39" x14ac:dyDescent="0.25">
      <c r="A64" s="42" t="s">
        <v>195</v>
      </c>
      <c r="B64" s="173" t="s">
        <v>171</v>
      </c>
      <c r="C64" s="104"/>
      <c r="D64" s="128">
        <v>1246.7</v>
      </c>
      <c r="E64" s="128">
        <v>1246.7</v>
      </c>
      <c r="F64" s="123">
        <f t="shared" si="21"/>
        <v>1186.9669999999999</v>
      </c>
      <c r="G64" s="122">
        <v>0</v>
      </c>
      <c r="H64" s="122">
        <v>169.14500000000001</v>
      </c>
      <c r="I64" s="122">
        <v>226.30799999999999</v>
      </c>
      <c r="J64" s="122">
        <v>79.358000000000004</v>
      </c>
      <c r="K64" s="122">
        <v>92.965000000000003</v>
      </c>
      <c r="L64" s="122">
        <v>81.823999999999998</v>
      </c>
      <c r="M64" s="122">
        <v>158.679</v>
      </c>
      <c r="N64" s="122">
        <v>120.29600000000001</v>
      </c>
      <c r="O64" s="122">
        <v>136.31399999999999</v>
      </c>
      <c r="P64" s="122">
        <v>49.627000000000002</v>
      </c>
      <c r="Q64" s="122">
        <v>72.450999999999993</v>
      </c>
      <c r="R64" s="124">
        <v>1186.9670000000001</v>
      </c>
      <c r="S64" s="125">
        <f t="shared" si="66"/>
        <v>0</v>
      </c>
      <c r="T64" s="126">
        <f t="shared" si="88"/>
        <v>99.999999999999972</v>
      </c>
      <c r="U64" s="122">
        <f t="shared" si="75"/>
        <v>1186.9670000000001</v>
      </c>
      <c r="V64" s="125">
        <f t="shared" si="67"/>
        <v>0</v>
      </c>
      <c r="W64" s="126">
        <f t="shared" si="89"/>
        <v>99.999999999999972</v>
      </c>
      <c r="X64" s="126">
        <f t="shared" si="23"/>
        <v>95.208710997032156</v>
      </c>
      <c r="Y64" s="123">
        <v>1057.7670000000001</v>
      </c>
      <c r="Z64" s="125">
        <f t="shared" si="68"/>
        <v>129.19999999999982</v>
      </c>
      <c r="AA64" s="126">
        <f t="shared" si="90"/>
        <v>112.21441016783467</v>
      </c>
    </row>
    <row r="65" spans="1:32" s="43" customFormat="1" ht="78" x14ac:dyDescent="0.25">
      <c r="A65" s="42" t="s">
        <v>196</v>
      </c>
      <c r="B65" s="173" t="s">
        <v>172</v>
      </c>
      <c r="C65" s="104"/>
      <c r="D65" s="128">
        <v>292.3</v>
      </c>
      <c r="E65" s="128">
        <v>292.3</v>
      </c>
      <c r="F65" s="123">
        <f t="shared" si="21"/>
        <v>292.29999999999995</v>
      </c>
      <c r="G65" s="122">
        <v>0</v>
      </c>
      <c r="H65" s="122">
        <v>0</v>
      </c>
      <c r="I65" s="122">
        <v>146.136</v>
      </c>
      <c r="J65" s="122">
        <v>0</v>
      </c>
      <c r="K65" s="122">
        <v>0</v>
      </c>
      <c r="L65" s="122"/>
      <c r="M65" s="122">
        <v>0</v>
      </c>
      <c r="N65" s="122">
        <v>0</v>
      </c>
      <c r="O65" s="122">
        <v>146.16399999999999</v>
      </c>
      <c r="P65" s="122">
        <v>0</v>
      </c>
      <c r="Q65" s="122">
        <v>0</v>
      </c>
      <c r="R65" s="124">
        <v>292.3</v>
      </c>
      <c r="S65" s="125">
        <f t="shared" si="66"/>
        <v>0</v>
      </c>
      <c r="T65" s="126">
        <f t="shared" si="88"/>
        <v>99.999999999999972</v>
      </c>
      <c r="U65" s="122">
        <f t="shared" si="75"/>
        <v>292.3</v>
      </c>
      <c r="V65" s="125">
        <f t="shared" si="67"/>
        <v>0</v>
      </c>
      <c r="W65" s="126">
        <f t="shared" si="89"/>
        <v>99.999999999999972</v>
      </c>
      <c r="X65" s="126">
        <f t="shared" si="23"/>
        <v>99.999999999999972</v>
      </c>
      <c r="Y65" s="123">
        <v>292.29999999999995</v>
      </c>
      <c r="Z65" s="125">
        <f t="shared" si="68"/>
        <v>0</v>
      </c>
      <c r="AA65" s="126">
        <f t="shared" si="90"/>
        <v>100</v>
      </c>
    </row>
    <row r="66" spans="1:32" s="43" customFormat="1" ht="58.5" x14ac:dyDescent="0.25">
      <c r="A66" s="42" t="s">
        <v>197</v>
      </c>
      <c r="B66" s="173" t="s">
        <v>173</v>
      </c>
      <c r="C66" s="104"/>
      <c r="D66" s="128">
        <v>2500</v>
      </c>
      <c r="E66" s="128">
        <v>2500</v>
      </c>
      <c r="F66" s="123">
        <f t="shared" si="21"/>
        <v>2500.0000000000005</v>
      </c>
      <c r="G66" s="122">
        <v>0</v>
      </c>
      <c r="H66" s="122">
        <v>0</v>
      </c>
      <c r="I66" s="122">
        <v>0</v>
      </c>
      <c r="J66" s="122">
        <v>652.19100000000003</v>
      </c>
      <c r="K66" s="122">
        <v>185.745</v>
      </c>
      <c r="L66" s="122">
        <v>303.77300000000002</v>
      </c>
      <c r="M66" s="122">
        <v>1326.19</v>
      </c>
      <c r="N66" s="122">
        <v>32.100999999999999</v>
      </c>
      <c r="O66" s="122">
        <v>0</v>
      </c>
      <c r="P66" s="122">
        <v>0</v>
      </c>
      <c r="Q66" s="122">
        <v>0</v>
      </c>
      <c r="R66" s="124">
        <v>2500</v>
      </c>
      <c r="S66" s="125">
        <f t="shared" si="66"/>
        <v>0</v>
      </c>
      <c r="T66" s="126">
        <f t="shared" si="88"/>
        <v>100.00000000000003</v>
      </c>
      <c r="U66" s="122">
        <f t="shared" si="75"/>
        <v>2500</v>
      </c>
      <c r="V66" s="125">
        <f t="shared" si="67"/>
        <v>0</v>
      </c>
      <c r="W66" s="126">
        <f t="shared" si="89"/>
        <v>100.00000000000003</v>
      </c>
      <c r="X66" s="126">
        <f t="shared" si="23"/>
        <v>100.00000000000003</v>
      </c>
      <c r="Y66" s="123">
        <v>1578.443</v>
      </c>
      <c r="Z66" s="125">
        <f t="shared" si="68"/>
        <v>921.55700000000047</v>
      </c>
      <c r="AA66" s="126">
        <f t="shared" si="90"/>
        <v>158.38392643890217</v>
      </c>
    </row>
    <row r="67" spans="1:32" s="43" customFormat="1" ht="58.5" x14ac:dyDescent="0.25">
      <c r="A67" s="42" t="s">
        <v>198</v>
      </c>
      <c r="B67" s="173" t="s">
        <v>185</v>
      </c>
      <c r="C67" s="104"/>
      <c r="D67" s="128">
        <v>0</v>
      </c>
      <c r="E67" s="128">
        <v>1223.7180000000001</v>
      </c>
      <c r="F67" s="123">
        <f>SUM(G67:Q67)</f>
        <v>1223.7179999999998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688.09500000000003</v>
      </c>
      <c r="M67" s="122">
        <v>178.541</v>
      </c>
      <c r="N67" s="122">
        <v>0</v>
      </c>
      <c r="O67" s="122">
        <v>357.08199999999999</v>
      </c>
      <c r="P67" s="122">
        <v>0</v>
      </c>
      <c r="Q67" s="122">
        <v>0</v>
      </c>
      <c r="R67" s="124">
        <v>1223.7180000000001</v>
      </c>
      <c r="S67" s="125">
        <f t="shared" ref="S67" si="91">F67-R67</f>
        <v>0</v>
      </c>
      <c r="T67" s="126">
        <f t="shared" ref="T67" si="92">F67/R67*100</f>
        <v>99.999999999999972</v>
      </c>
      <c r="U67" s="122">
        <f t="shared" ref="U67" si="93">R67</f>
        <v>1223.7180000000001</v>
      </c>
      <c r="V67" s="125">
        <f t="shared" ref="V67" si="94">F67-U67</f>
        <v>0</v>
      </c>
      <c r="W67" s="126">
        <f t="shared" ref="W67" si="95">F67/U67*100</f>
        <v>99.999999999999972</v>
      </c>
      <c r="X67" s="126">
        <f t="shared" ref="X67" si="96">F67/E67*100</f>
        <v>99.999999999999972</v>
      </c>
      <c r="Y67" s="123">
        <v>0</v>
      </c>
      <c r="Z67" s="125">
        <f t="shared" ref="Z67:Z68" si="97">F67-Y67</f>
        <v>1223.7179999999998</v>
      </c>
      <c r="AA67" s="126"/>
    </row>
    <row r="68" spans="1:32" s="43" customFormat="1" ht="78" x14ac:dyDescent="0.25">
      <c r="A68" s="42" t="s">
        <v>205</v>
      </c>
      <c r="B68" s="173" t="s">
        <v>204</v>
      </c>
      <c r="C68" s="104"/>
      <c r="D68" s="128">
        <v>0</v>
      </c>
      <c r="E68" s="128">
        <v>88.771000000000001</v>
      </c>
      <c r="F68" s="123">
        <f>SUM(G68:Q68)</f>
        <v>88.771000000000001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88.771000000000001</v>
      </c>
      <c r="R68" s="124">
        <v>88.771000000000001</v>
      </c>
      <c r="S68" s="125">
        <f t="shared" ref="S68" si="98">F68-R68</f>
        <v>0</v>
      </c>
      <c r="T68" s="126">
        <f t="shared" ref="T68" si="99">F68/R68*100</f>
        <v>100</v>
      </c>
      <c r="U68" s="122">
        <f t="shared" ref="U68" si="100">R68</f>
        <v>88.771000000000001</v>
      </c>
      <c r="V68" s="125">
        <f t="shared" ref="V68" si="101">F68-U68</f>
        <v>0</v>
      </c>
      <c r="W68" s="126">
        <f t="shared" ref="W68" si="102">F68/U68*100</f>
        <v>100</v>
      </c>
      <c r="X68" s="126">
        <f t="shared" ref="X68" si="103">F68/E68*100</f>
        <v>100</v>
      </c>
      <c r="Y68" s="123">
        <v>0</v>
      </c>
      <c r="Z68" s="125">
        <f t="shared" si="97"/>
        <v>88.771000000000001</v>
      </c>
      <c r="AA68" s="126"/>
    </row>
    <row r="69" spans="1:32" s="50" customFormat="1" ht="37.5" customHeight="1" x14ac:dyDescent="0.3">
      <c r="A69" s="47"/>
      <c r="B69" s="51" t="s">
        <v>29</v>
      </c>
      <c r="C69" s="48"/>
      <c r="D69" s="49">
        <f>D73+D72+D71</f>
        <v>4144</v>
      </c>
      <c r="E69" s="49">
        <f>E73+E72+E71</f>
        <v>877981.57699999993</v>
      </c>
      <c r="F69" s="49">
        <f t="shared" si="21"/>
        <v>818811.25399999996</v>
      </c>
      <c r="G69" s="49">
        <f t="shared" ref="G69:Q69" si="104">G73+G72+G71</f>
        <v>59687.450000000004</v>
      </c>
      <c r="H69" s="49">
        <f t="shared" si="104"/>
        <v>59884.137000000002</v>
      </c>
      <c r="I69" s="49">
        <f t="shared" ref="I69:P69" si="105">I73+I72+I71</f>
        <v>64901.864000000001</v>
      </c>
      <c r="J69" s="49">
        <f t="shared" si="105"/>
        <v>61351.79</v>
      </c>
      <c r="K69" s="49">
        <f t="shared" si="105"/>
        <v>77675.923999999999</v>
      </c>
      <c r="L69" s="49">
        <f t="shared" si="105"/>
        <v>157907.46900000001</v>
      </c>
      <c r="M69" s="49">
        <f t="shared" si="105"/>
        <v>92863.519</v>
      </c>
      <c r="N69" s="49">
        <f t="shared" si="105"/>
        <v>30975.641</v>
      </c>
      <c r="O69" s="49">
        <f t="shared" si="105"/>
        <v>66246.548999999999</v>
      </c>
      <c r="P69" s="49">
        <f t="shared" si="105"/>
        <v>84774.419000000009</v>
      </c>
      <c r="Q69" s="49">
        <f t="shared" si="104"/>
        <v>62542.492000000006</v>
      </c>
      <c r="R69" s="49">
        <f>R73+R72+R71</f>
        <v>818870.31800000009</v>
      </c>
      <c r="S69" s="87">
        <f>F69-R69</f>
        <v>-59.064000000129454</v>
      </c>
      <c r="T69" s="88">
        <f>F69/R69*100</f>
        <v>99.992787136289863</v>
      </c>
      <c r="U69" s="49">
        <f>U73+U72+U71</f>
        <v>818870.31800000009</v>
      </c>
      <c r="V69" s="87">
        <f>F69-U69</f>
        <v>-59.064000000129454</v>
      </c>
      <c r="W69" s="88">
        <f>F69/U69*100</f>
        <v>99.992787136289863</v>
      </c>
      <c r="X69" s="88">
        <f t="shared" si="23"/>
        <v>93.260641846019055</v>
      </c>
      <c r="Y69" s="49">
        <f>Y73+Y72</f>
        <v>759749.728</v>
      </c>
      <c r="Z69" s="87">
        <f>F69-Y69</f>
        <v>59061.525999999954</v>
      </c>
      <c r="AA69" s="88">
        <f>F69/Y69*100</f>
        <v>107.77381337871303</v>
      </c>
    </row>
    <row r="70" spans="1:32" s="13" customFormat="1" ht="23.25" x14ac:dyDescent="0.25">
      <c r="A70" s="12"/>
      <c r="B70" s="169" t="s">
        <v>94</v>
      </c>
      <c r="C70" s="11"/>
      <c r="D70" s="129"/>
      <c r="E70" s="129"/>
      <c r="F70" s="130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0"/>
      <c r="T70" s="121"/>
      <c r="U70" s="129"/>
      <c r="V70" s="91"/>
      <c r="W70" s="92"/>
      <c r="X70" s="92"/>
      <c r="Y70" s="130"/>
      <c r="Z70" s="91"/>
      <c r="AA70" s="92"/>
    </row>
    <row r="71" spans="1:32" s="13" customFormat="1" ht="22.5" x14ac:dyDescent="0.25">
      <c r="A71" s="12"/>
      <c r="B71" s="162" t="s">
        <v>162</v>
      </c>
      <c r="C71" s="26"/>
      <c r="D71" s="56">
        <f>D51</f>
        <v>0</v>
      </c>
      <c r="E71" s="56">
        <f>E51</f>
        <v>10995.7</v>
      </c>
      <c r="F71" s="49">
        <f>SUM(G71:Q71)</f>
        <v>10079.299999999999</v>
      </c>
      <c r="G71" s="56">
        <f t="shared" ref="G71:R71" si="106">G51</f>
        <v>0</v>
      </c>
      <c r="H71" s="56">
        <f t="shared" si="106"/>
        <v>0</v>
      </c>
      <c r="I71" s="56">
        <f t="shared" si="106"/>
        <v>2748.9</v>
      </c>
      <c r="J71" s="56">
        <f t="shared" si="106"/>
        <v>916.3</v>
      </c>
      <c r="K71" s="56">
        <f t="shared" si="106"/>
        <v>916.3</v>
      </c>
      <c r="L71" s="56">
        <f t="shared" si="106"/>
        <v>916.3</v>
      </c>
      <c r="M71" s="56">
        <f t="shared" ref="M71:P71" si="107">M51</f>
        <v>916.3</v>
      </c>
      <c r="N71" s="56">
        <f t="shared" si="107"/>
        <v>916.3</v>
      </c>
      <c r="O71" s="56">
        <f t="shared" si="107"/>
        <v>916.3</v>
      </c>
      <c r="P71" s="56">
        <f t="shared" si="107"/>
        <v>916.3</v>
      </c>
      <c r="Q71" s="56">
        <f t="shared" si="106"/>
        <v>916.3</v>
      </c>
      <c r="R71" s="56">
        <f t="shared" si="106"/>
        <v>10079.299999999999</v>
      </c>
      <c r="S71" s="91">
        <f t="shared" ref="S71:S72" si="108">F71-R71</f>
        <v>0</v>
      </c>
      <c r="T71" s="92">
        <f t="shared" ref="T71" si="109">F71/R71*100</f>
        <v>100</v>
      </c>
      <c r="U71" s="56">
        <f t="shared" ref="U71" si="110">U51</f>
        <v>10079.299999999999</v>
      </c>
      <c r="V71" s="91">
        <f t="shared" ref="V71:V72" si="111">F71-U71</f>
        <v>0</v>
      </c>
      <c r="W71" s="92">
        <f t="shared" ref="W71" si="112">F71/U71*100</f>
        <v>100</v>
      </c>
      <c r="X71" s="92">
        <f t="shared" ref="X71:X72" si="113">F71/E71*100</f>
        <v>91.665833007448356</v>
      </c>
      <c r="Y71" s="49">
        <v>0</v>
      </c>
      <c r="Z71" s="91">
        <f>F71-Y71</f>
        <v>10079.299999999999</v>
      </c>
      <c r="AA71" s="92"/>
    </row>
    <row r="72" spans="1:32" s="13" customFormat="1" ht="22.5" x14ac:dyDescent="0.25">
      <c r="A72" s="12"/>
      <c r="B72" s="162" t="s">
        <v>109</v>
      </c>
      <c r="C72" s="26"/>
      <c r="D72" s="56">
        <f>D53</f>
        <v>0</v>
      </c>
      <c r="E72" s="56">
        <f>E53+E54</f>
        <v>6010.9319999999998</v>
      </c>
      <c r="F72" s="49">
        <f>SUM(G72:Q72)</f>
        <v>6010.9319999999998</v>
      </c>
      <c r="G72" s="56">
        <f t="shared" ref="G72:R72" si="114">G53+G54</f>
        <v>0</v>
      </c>
      <c r="H72" s="56">
        <f t="shared" si="114"/>
        <v>0</v>
      </c>
      <c r="I72" s="56">
        <f t="shared" si="114"/>
        <v>0</v>
      </c>
      <c r="J72" s="56">
        <f t="shared" si="114"/>
        <v>0</v>
      </c>
      <c r="K72" s="56">
        <f t="shared" si="114"/>
        <v>0</v>
      </c>
      <c r="L72" s="56">
        <f t="shared" si="114"/>
        <v>3201.0839999999998</v>
      </c>
      <c r="M72" s="56">
        <f t="shared" ref="M72:P72" si="115">M53+M54</f>
        <v>0</v>
      </c>
      <c r="N72" s="56">
        <f t="shared" si="115"/>
        <v>0</v>
      </c>
      <c r="O72" s="56">
        <f t="shared" si="115"/>
        <v>2809.848</v>
      </c>
      <c r="P72" s="56">
        <f t="shared" si="115"/>
        <v>0</v>
      </c>
      <c r="Q72" s="56">
        <f t="shared" si="114"/>
        <v>0</v>
      </c>
      <c r="R72" s="56">
        <f t="shared" si="114"/>
        <v>6010.9319999999998</v>
      </c>
      <c r="S72" s="91">
        <f t="shared" si="108"/>
        <v>0</v>
      </c>
      <c r="T72" s="92">
        <f>F72/R72*100</f>
        <v>100</v>
      </c>
      <c r="U72" s="56">
        <f t="shared" ref="U72" si="116">U53+U54</f>
        <v>6010.9319999999998</v>
      </c>
      <c r="V72" s="91">
        <f t="shared" si="111"/>
        <v>0</v>
      </c>
      <c r="W72" s="92">
        <f>F72/U72*100</f>
        <v>100</v>
      </c>
      <c r="X72" s="92">
        <f t="shared" si="113"/>
        <v>100</v>
      </c>
      <c r="Y72" s="49">
        <f>Y53+Y54</f>
        <v>32990.675000000003</v>
      </c>
      <c r="Z72" s="91">
        <f>F72-Y72</f>
        <v>-26979.743000000002</v>
      </c>
      <c r="AA72" s="92">
        <f>F72/Y72*100</f>
        <v>18.220094011413828</v>
      </c>
    </row>
    <row r="73" spans="1:32" s="13" customFormat="1" ht="33.75" customHeight="1" x14ac:dyDescent="0.25">
      <c r="A73" s="12"/>
      <c r="B73" s="162" t="s">
        <v>70</v>
      </c>
      <c r="C73" s="26"/>
      <c r="D73" s="56">
        <f>D74+D75</f>
        <v>4144</v>
      </c>
      <c r="E73" s="56">
        <f>E74+E75</f>
        <v>860974.94499999995</v>
      </c>
      <c r="F73" s="49">
        <f t="shared" si="21"/>
        <v>802721.02200000011</v>
      </c>
      <c r="G73" s="56">
        <f t="shared" ref="G73:R73" si="117">G74+G75</f>
        <v>59687.450000000004</v>
      </c>
      <c r="H73" s="56">
        <f t="shared" si="117"/>
        <v>59884.137000000002</v>
      </c>
      <c r="I73" s="56">
        <f t="shared" si="117"/>
        <v>62152.964</v>
      </c>
      <c r="J73" s="56">
        <f t="shared" si="117"/>
        <v>60435.49</v>
      </c>
      <c r="K73" s="56">
        <f t="shared" si="117"/>
        <v>76759.623999999996</v>
      </c>
      <c r="L73" s="56">
        <f t="shared" si="117"/>
        <v>153790.08500000002</v>
      </c>
      <c r="M73" s="56">
        <f t="shared" ref="M73:P73" si="118">M74+M75</f>
        <v>91947.218999999997</v>
      </c>
      <c r="N73" s="56">
        <f t="shared" si="118"/>
        <v>30059.341</v>
      </c>
      <c r="O73" s="56">
        <f t="shared" si="118"/>
        <v>62520.400999999998</v>
      </c>
      <c r="P73" s="56">
        <f t="shared" si="118"/>
        <v>83858.119000000006</v>
      </c>
      <c r="Q73" s="56">
        <f t="shared" si="117"/>
        <v>61626.192000000003</v>
      </c>
      <c r="R73" s="56">
        <f t="shared" si="117"/>
        <v>802780.08600000001</v>
      </c>
      <c r="S73" s="91">
        <f>F73-R73</f>
        <v>-59.063999999896623</v>
      </c>
      <c r="T73" s="92">
        <f>F73/R73*100</f>
        <v>99.992642567867591</v>
      </c>
      <c r="U73" s="56">
        <f t="shared" ref="U73" si="119">U74+U75</f>
        <v>802780.08600000001</v>
      </c>
      <c r="V73" s="91">
        <f>F73-U73</f>
        <v>-59.063999999896623</v>
      </c>
      <c r="W73" s="92">
        <f>F73/U73*100</f>
        <v>99.992642567867591</v>
      </c>
      <c r="X73" s="92">
        <f t="shared" si="23"/>
        <v>93.233958393527956</v>
      </c>
      <c r="Y73" s="49">
        <f>Y74+Y75</f>
        <v>726759.05299999996</v>
      </c>
      <c r="Z73" s="91">
        <f>F73-Y73</f>
        <v>75961.969000000157</v>
      </c>
      <c r="AA73" s="92">
        <f>F73/Y73*100</f>
        <v>110.45215311545628</v>
      </c>
    </row>
    <row r="74" spans="1:32" s="8" customFormat="1" ht="33.75" customHeight="1" x14ac:dyDescent="0.25">
      <c r="A74" s="14"/>
      <c r="B74" s="17" t="s">
        <v>98</v>
      </c>
      <c r="C74" s="17"/>
      <c r="D74" s="128">
        <f>D52</f>
        <v>0</v>
      </c>
      <c r="E74" s="128">
        <f>E52</f>
        <v>743512.7</v>
      </c>
      <c r="F74" s="131">
        <f t="shared" si="21"/>
        <v>686939.60000000009</v>
      </c>
      <c r="G74" s="128">
        <f t="shared" ref="G74:R74" si="120">G52</f>
        <v>58102.400000000001</v>
      </c>
      <c r="H74" s="128">
        <f t="shared" si="120"/>
        <v>58123.4</v>
      </c>
      <c r="I74" s="128">
        <f t="shared" si="120"/>
        <v>58121.9</v>
      </c>
      <c r="J74" s="128">
        <f t="shared" si="120"/>
        <v>58111.7</v>
      </c>
      <c r="K74" s="128">
        <f t="shared" si="120"/>
        <v>74506.399999999994</v>
      </c>
      <c r="L74" s="128">
        <f t="shared" si="120"/>
        <v>149014.70000000001</v>
      </c>
      <c r="M74" s="128">
        <f t="shared" ref="M74:P74" si="121">M52</f>
        <v>28310.9</v>
      </c>
      <c r="N74" s="128">
        <f t="shared" si="121"/>
        <v>28310.1</v>
      </c>
      <c r="O74" s="128">
        <f t="shared" si="121"/>
        <v>58112.7</v>
      </c>
      <c r="P74" s="128">
        <f t="shared" si="121"/>
        <v>58113</v>
      </c>
      <c r="Q74" s="128">
        <f t="shared" si="120"/>
        <v>58112.4</v>
      </c>
      <c r="R74" s="128">
        <f t="shared" si="120"/>
        <v>686939.6</v>
      </c>
      <c r="S74" s="125">
        <f>F74-R74</f>
        <v>0</v>
      </c>
      <c r="T74" s="126">
        <f>F74/R74*100</f>
        <v>100.00000000000003</v>
      </c>
      <c r="U74" s="128">
        <f t="shared" ref="U74" si="122">U52</f>
        <v>686939.6</v>
      </c>
      <c r="V74" s="125">
        <f>F74-U74</f>
        <v>0</v>
      </c>
      <c r="W74" s="126">
        <f>F74/U74*100</f>
        <v>100.00000000000003</v>
      </c>
      <c r="X74" s="126">
        <f t="shared" si="23"/>
        <v>92.391105088050296</v>
      </c>
      <c r="Y74" s="131">
        <f>Y52</f>
        <v>708182</v>
      </c>
      <c r="Z74" s="125">
        <f>F74-Y74</f>
        <v>-21242.399999999907</v>
      </c>
      <c r="AA74" s="126">
        <f>F74/Y74*100</f>
        <v>97.000432092315265</v>
      </c>
    </row>
    <row r="75" spans="1:32" s="8" customFormat="1" ht="33.75" customHeight="1" x14ac:dyDescent="0.25">
      <c r="A75" s="14"/>
      <c r="B75" s="170" t="s">
        <v>97</v>
      </c>
      <c r="C75" s="17"/>
      <c r="D75" s="128">
        <f>D58+D62+D59</f>
        <v>4144</v>
      </c>
      <c r="E75" s="128">
        <f>E58+E62+E59+E60+E55+E56+E57+E61</f>
        <v>117462.24500000001</v>
      </c>
      <c r="F75" s="131">
        <f t="shared" si="21"/>
        <v>115781.42199999999</v>
      </c>
      <c r="G75" s="128">
        <f t="shared" ref="G75:L75" si="123">G58+G62+G59+G60+G55+G56+G57+G61</f>
        <v>1585.05</v>
      </c>
      <c r="H75" s="128">
        <f t="shared" si="123"/>
        <v>1760.7369999999999</v>
      </c>
      <c r="I75" s="128">
        <f t="shared" si="123"/>
        <v>4031.0639999999999</v>
      </c>
      <c r="J75" s="128">
        <f t="shared" si="123"/>
        <v>2323.7900000000004</v>
      </c>
      <c r="K75" s="128">
        <f t="shared" si="123"/>
        <v>2253.2240000000002</v>
      </c>
      <c r="L75" s="128">
        <f t="shared" si="123"/>
        <v>4775.3850000000002</v>
      </c>
      <c r="M75" s="128">
        <f t="shared" ref="M75:R75" si="124">M58+M62+M59+M60+M55+M56+M57+M61</f>
        <v>63636.318999999996</v>
      </c>
      <c r="N75" s="128">
        <f t="shared" si="124"/>
        <v>1749.241</v>
      </c>
      <c r="O75" s="128">
        <f t="shared" si="124"/>
        <v>4407.701</v>
      </c>
      <c r="P75" s="128">
        <f t="shared" si="124"/>
        <v>25745.119000000002</v>
      </c>
      <c r="Q75" s="128">
        <f t="shared" si="124"/>
        <v>3513.7919999999999</v>
      </c>
      <c r="R75" s="128">
        <f t="shared" si="124"/>
        <v>115840.48599999999</v>
      </c>
      <c r="S75" s="125">
        <f>F75-R75</f>
        <v>-59.063999999998487</v>
      </c>
      <c r="T75" s="126">
        <f>F75/R75*100</f>
        <v>99.949012644853724</v>
      </c>
      <c r="U75" s="128">
        <f t="shared" ref="U75" si="125">U58+U62+U59+U60+U55+U56+U57+U61</f>
        <v>115840.48599999999</v>
      </c>
      <c r="V75" s="125">
        <f>F75-U75</f>
        <v>-59.063999999998487</v>
      </c>
      <c r="W75" s="126">
        <f>F75/U75*100</f>
        <v>99.949012644853724</v>
      </c>
      <c r="X75" s="126">
        <f t="shared" si="23"/>
        <v>98.569052549608585</v>
      </c>
      <c r="Y75" s="131">
        <f>Y58+Y62+Y59</f>
        <v>18577.053</v>
      </c>
      <c r="Z75" s="125">
        <f>F75-Y75</f>
        <v>97204.368999999992</v>
      </c>
      <c r="AA75" s="126">
        <f>F75/Y75*100</f>
        <v>623.249672593387</v>
      </c>
    </row>
    <row r="76" spans="1:32" s="8" customFormat="1" ht="23.25" x14ac:dyDescent="0.25">
      <c r="A76" s="14"/>
      <c r="B76" s="45"/>
      <c r="C76" s="17"/>
      <c r="D76" s="128"/>
      <c r="E76" s="128"/>
      <c r="F76" s="131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5"/>
      <c r="T76" s="126"/>
      <c r="U76" s="128"/>
      <c r="V76" s="125"/>
      <c r="W76" s="126"/>
      <c r="X76" s="126"/>
      <c r="Y76" s="131"/>
      <c r="Z76" s="125"/>
      <c r="AA76" s="126"/>
    </row>
    <row r="77" spans="1:32" s="159" customFormat="1" ht="23.25" x14ac:dyDescent="0.3">
      <c r="A77" s="152"/>
      <c r="B77" s="153" t="s">
        <v>28</v>
      </c>
      <c r="C77" s="154"/>
      <c r="D77" s="155">
        <f>D69+D50</f>
        <v>4911539.4850000003</v>
      </c>
      <c r="E77" s="155">
        <f>E69+E50</f>
        <v>6989291.6979999999</v>
      </c>
      <c r="F77" s="155">
        <f t="shared" si="21"/>
        <v>5643860.6570000006</v>
      </c>
      <c r="G77" s="155">
        <f t="shared" ref="G77:R77" si="126">G69+G50</f>
        <v>469140.277</v>
      </c>
      <c r="H77" s="155">
        <f t="shared" si="126"/>
        <v>491675.49699999997</v>
      </c>
      <c r="I77" s="155">
        <f t="shared" si="126"/>
        <v>466633.63699999987</v>
      </c>
      <c r="J77" s="155">
        <f t="shared" si="126"/>
        <v>514660.25799999991</v>
      </c>
      <c r="K77" s="155">
        <f t="shared" si="126"/>
        <v>525559.54600000009</v>
      </c>
      <c r="L77" s="155">
        <f t="shared" si="126"/>
        <v>606836.55300000019</v>
      </c>
      <c r="M77" s="155">
        <f>M69+M50</f>
        <v>570591.99000000011</v>
      </c>
      <c r="N77" s="155">
        <f>N69+N50</f>
        <v>483179.49899999995</v>
      </c>
      <c r="O77" s="155">
        <f>O69+O50</f>
        <v>505745.19299999997</v>
      </c>
      <c r="P77" s="155">
        <f>P69+P50</f>
        <v>593127.14399999997</v>
      </c>
      <c r="Q77" s="155">
        <f>Q69+Q50</f>
        <v>416711.06300000008</v>
      </c>
      <c r="R77" s="155">
        <f t="shared" si="126"/>
        <v>5512757.6420000009</v>
      </c>
      <c r="S77" s="156">
        <f>F77-R77</f>
        <v>131103.01499999966</v>
      </c>
      <c r="T77" s="157">
        <f>F77/R77*100</f>
        <v>102.37817483578755</v>
      </c>
      <c r="U77" s="155">
        <f>U69+U50</f>
        <v>6420904.5955833355</v>
      </c>
      <c r="V77" s="156">
        <f>F77-U77</f>
        <v>-777043.93858333491</v>
      </c>
      <c r="W77" s="157">
        <f>F77/U77*100</f>
        <v>87.898217034437337</v>
      </c>
      <c r="X77" s="157">
        <f t="shared" si="23"/>
        <v>80.750108893223086</v>
      </c>
      <c r="Y77" s="155">
        <f>Y69+Y50</f>
        <v>4942426.4149999991</v>
      </c>
      <c r="Z77" s="156">
        <f>F77-Y77</f>
        <v>701434.24200000148</v>
      </c>
      <c r="AA77" s="157">
        <f>F77/Y77*100</f>
        <v>114.19210288839479</v>
      </c>
      <c r="AB77" s="155">
        <v>4942426.415</v>
      </c>
      <c r="AC77" s="158">
        <f>AB77-Y77</f>
        <v>0</v>
      </c>
      <c r="AF77" s="158">
        <f>2708373.649-R77</f>
        <v>-2804383.9930000007</v>
      </c>
    </row>
    <row r="78" spans="1:32" s="10" customFormat="1" ht="20.25" x14ac:dyDescent="0.25">
      <c r="A78" s="180" t="s">
        <v>9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2"/>
    </row>
    <row r="79" spans="1:32" s="61" customFormat="1" ht="39.75" customHeight="1" x14ac:dyDescent="0.3">
      <c r="A79" s="24">
        <v>1</v>
      </c>
      <c r="B79" s="60" t="s">
        <v>12</v>
      </c>
      <c r="C79" s="25" t="s">
        <v>21</v>
      </c>
      <c r="D79" s="127">
        <f>D80+D81</f>
        <v>74276.903999999995</v>
      </c>
      <c r="E79" s="127">
        <f t="shared" ref="E79" si="127">D79</f>
        <v>74276.903999999995</v>
      </c>
      <c r="F79" s="118">
        <f t="shared" ref="F79:F101" si="128">SUM(G79:Q79)</f>
        <v>159279.19500000001</v>
      </c>
      <c r="G79" s="117">
        <f t="shared" ref="G79:R79" si="129">G80+G81</f>
        <v>12864.64</v>
      </c>
      <c r="H79" s="117">
        <f t="shared" ref="H79:P79" si="130">H80+H81</f>
        <v>12005.648000000001</v>
      </c>
      <c r="I79" s="117">
        <f t="shared" si="130"/>
        <v>21577.853000000003</v>
      </c>
      <c r="J79" s="117">
        <f t="shared" si="130"/>
        <v>12320.983</v>
      </c>
      <c r="K79" s="117">
        <f t="shared" si="130"/>
        <v>14393.143</v>
      </c>
      <c r="L79" s="117">
        <f t="shared" si="130"/>
        <v>19519.350999999999</v>
      </c>
      <c r="M79" s="117">
        <f t="shared" si="130"/>
        <v>7146.4169999999995</v>
      </c>
      <c r="N79" s="117">
        <f t="shared" si="130"/>
        <v>14472.371999999999</v>
      </c>
      <c r="O79" s="117">
        <f t="shared" si="130"/>
        <v>19211.753000000001</v>
      </c>
      <c r="P79" s="117">
        <f t="shared" si="130"/>
        <v>12051.107</v>
      </c>
      <c r="Q79" s="117">
        <f t="shared" si="129"/>
        <v>13715.928</v>
      </c>
      <c r="R79" s="119">
        <f t="shared" si="129"/>
        <v>68087.161999999997</v>
      </c>
      <c r="S79" s="120">
        <f t="shared" ref="S79:S93" si="131">F79-R79</f>
        <v>91192.03300000001</v>
      </c>
      <c r="T79" s="121">
        <f>F79/R79*100</f>
        <v>233.93425474247263</v>
      </c>
      <c r="U79" s="120">
        <f t="shared" ref="U79" si="132">U80+U81</f>
        <v>68087.161999999997</v>
      </c>
      <c r="V79" s="120">
        <f t="shared" ref="V79:V93" si="133">F79-U79</f>
        <v>91192.03300000001</v>
      </c>
      <c r="W79" s="121">
        <f>F79/U79*100</f>
        <v>233.93425474247263</v>
      </c>
      <c r="X79" s="121">
        <f t="shared" ref="X79:X101" si="134">F79/E79*100</f>
        <v>214.43973351393325</v>
      </c>
      <c r="Y79" s="118">
        <f t="shared" ref="Y79" si="135">Y80+Y81</f>
        <v>148430.753</v>
      </c>
      <c r="Z79" s="120">
        <f t="shared" ref="Z79:Z93" si="136">F79-Y79</f>
        <v>10848.44200000001</v>
      </c>
      <c r="AA79" s="121">
        <f>F79/Y79*100</f>
        <v>107.30875629257235</v>
      </c>
    </row>
    <row r="80" spans="1:32" s="64" customFormat="1" ht="39" x14ac:dyDescent="0.3">
      <c r="A80" s="42" t="s">
        <v>114</v>
      </c>
      <c r="B80" s="103" t="s">
        <v>110</v>
      </c>
      <c r="C80" s="17" t="s">
        <v>111</v>
      </c>
      <c r="D80" s="128">
        <v>74276.903999999995</v>
      </c>
      <c r="E80" s="128">
        <v>74276.903999999995</v>
      </c>
      <c r="F80" s="123">
        <f t="shared" si="128"/>
        <v>81369.074999999983</v>
      </c>
      <c r="G80" s="122">
        <v>9648.0720000000001</v>
      </c>
      <c r="H80" s="122">
        <v>5486.2629999999999</v>
      </c>
      <c r="I80" s="122">
        <v>6175.7780000000002</v>
      </c>
      <c r="J80" s="122">
        <v>6187.8670000000002</v>
      </c>
      <c r="K80" s="122">
        <v>7899.8220000000001</v>
      </c>
      <c r="L80" s="122">
        <v>13366.040999999999</v>
      </c>
      <c r="M80" s="122">
        <v>5298.308</v>
      </c>
      <c r="N80" s="122">
        <v>5003.8</v>
      </c>
      <c r="O80" s="122">
        <v>5665.88</v>
      </c>
      <c r="P80" s="122">
        <v>8635.7450000000008</v>
      </c>
      <c r="Q80" s="122">
        <v>8001.4989999999998</v>
      </c>
      <c r="R80" s="124">
        <v>68087.161999999997</v>
      </c>
      <c r="S80" s="125">
        <v>49517.935999999994</v>
      </c>
      <c r="T80" s="126">
        <f>F80/R80*100</f>
        <v>119.50722075917921</v>
      </c>
      <c r="U80" s="125">
        <f>E80/12*11</f>
        <v>68087.161999999997</v>
      </c>
      <c r="V80" s="125">
        <f t="shared" si="133"/>
        <v>13281.912999999986</v>
      </c>
      <c r="W80" s="126">
        <f>F80/U80*100</f>
        <v>119.50722075917921</v>
      </c>
      <c r="X80" s="126">
        <f t="shared" si="134"/>
        <v>109.54828569591429</v>
      </c>
      <c r="Y80" s="123">
        <v>105433.966</v>
      </c>
      <c r="Z80" s="125">
        <f t="shared" si="136"/>
        <v>-24064.891000000018</v>
      </c>
      <c r="AA80" s="126">
        <f>F80/Y80*100</f>
        <v>77.175390518839052</v>
      </c>
    </row>
    <row r="81" spans="1:28" s="64" customFormat="1" ht="23.25" x14ac:dyDescent="0.3">
      <c r="A81" s="42" t="s">
        <v>115</v>
      </c>
      <c r="B81" s="103" t="s">
        <v>112</v>
      </c>
      <c r="C81" s="17" t="s">
        <v>113</v>
      </c>
      <c r="D81" s="128">
        <v>0</v>
      </c>
      <c r="E81" s="128">
        <v>0</v>
      </c>
      <c r="F81" s="123">
        <f t="shared" si="128"/>
        <v>77910.12</v>
      </c>
      <c r="G81" s="122">
        <v>3216.5680000000002</v>
      </c>
      <c r="H81" s="122">
        <v>6519.3850000000002</v>
      </c>
      <c r="I81" s="122">
        <v>15402.075000000001</v>
      </c>
      <c r="J81" s="122">
        <v>6133.116</v>
      </c>
      <c r="K81" s="122">
        <v>6493.3209999999999</v>
      </c>
      <c r="L81" s="122">
        <v>6153.31</v>
      </c>
      <c r="M81" s="122">
        <v>1848.1089999999999</v>
      </c>
      <c r="N81" s="122">
        <v>9468.5720000000001</v>
      </c>
      <c r="O81" s="122">
        <v>13545.873</v>
      </c>
      <c r="P81" s="122">
        <v>3415.3620000000001</v>
      </c>
      <c r="Q81" s="122">
        <v>5714.4290000000001</v>
      </c>
      <c r="R81" s="124"/>
      <c r="S81" s="125">
        <f t="shared" si="131"/>
        <v>77910.12</v>
      </c>
      <c r="T81" s="126"/>
      <c r="U81" s="125"/>
      <c r="V81" s="125">
        <f t="shared" si="133"/>
        <v>77910.12</v>
      </c>
      <c r="W81" s="126"/>
      <c r="X81" s="126"/>
      <c r="Y81" s="123">
        <v>42996.787000000004</v>
      </c>
      <c r="Z81" s="125">
        <f t="shared" si="136"/>
        <v>34913.332999999991</v>
      </c>
      <c r="AA81" s="126">
        <f>F81/Y81*100</f>
        <v>181.19986500386642</v>
      </c>
    </row>
    <row r="82" spans="1:28" s="61" customFormat="1" ht="39" x14ac:dyDescent="0.3">
      <c r="A82" s="24">
        <v>2</v>
      </c>
      <c r="B82" s="116" t="s">
        <v>145</v>
      </c>
      <c r="C82" s="25" t="s">
        <v>146</v>
      </c>
      <c r="D82" s="127">
        <v>0</v>
      </c>
      <c r="E82" s="127">
        <v>0</v>
      </c>
      <c r="F82" s="118">
        <f t="shared" si="128"/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9">
        <v>0</v>
      </c>
      <c r="S82" s="120">
        <f t="shared" ref="S82" si="137">F82-R82</f>
        <v>0</v>
      </c>
      <c r="T82" s="121"/>
      <c r="U82" s="120"/>
      <c r="V82" s="120">
        <f t="shared" ref="V82" si="138">F82-U82</f>
        <v>0</v>
      </c>
      <c r="W82" s="121"/>
      <c r="X82" s="121"/>
      <c r="Y82" s="118">
        <v>38.006</v>
      </c>
      <c r="Z82" s="120">
        <f t="shared" si="136"/>
        <v>-38.006</v>
      </c>
      <c r="AA82" s="121"/>
    </row>
    <row r="83" spans="1:28" s="61" customFormat="1" ht="23.25" x14ac:dyDescent="0.3">
      <c r="A83" s="24">
        <v>3</v>
      </c>
      <c r="B83" s="116" t="s">
        <v>32</v>
      </c>
      <c r="C83" s="25" t="s">
        <v>31</v>
      </c>
      <c r="D83" s="127">
        <v>2740</v>
      </c>
      <c r="E83" s="127">
        <v>2736</v>
      </c>
      <c r="F83" s="118">
        <f t="shared" si="128"/>
        <v>3001.0349999999999</v>
      </c>
      <c r="G83" s="117">
        <v>102.779</v>
      </c>
      <c r="H83" s="117">
        <v>321.11799999999999</v>
      </c>
      <c r="I83" s="117">
        <v>89.424000000000007</v>
      </c>
      <c r="J83" s="117">
        <v>110.73099999999999</v>
      </c>
      <c r="K83" s="117">
        <v>634.18100000000004</v>
      </c>
      <c r="L83" s="117">
        <v>94.954999999999998</v>
      </c>
      <c r="M83" s="117">
        <v>104.834</v>
      </c>
      <c r="N83" s="117">
        <v>694.25300000000004</v>
      </c>
      <c r="O83" s="117">
        <v>96.484999999999999</v>
      </c>
      <c r="P83" s="117">
        <v>153.44800000000001</v>
      </c>
      <c r="Q83" s="117">
        <v>598.827</v>
      </c>
      <c r="R83" s="119">
        <v>2553</v>
      </c>
      <c r="S83" s="120">
        <f t="shared" si="131"/>
        <v>448.03499999999985</v>
      </c>
      <c r="T83" s="121">
        <f>F83/R83*100</f>
        <v>117.54935370152762</v>
      </c>
      <c r="U83" s="120">
        <f>E83/12*11</f>
        <v>2508</v>
      </c>
      <c r="V83" s="120">
        <f t="shared" si="133"/>
        <v>493.03499999999985</v>
      </c>
      <c r="W83" s="121">
        <f t="shared" ref="W83:W87" si="139">F83/U83*100</f>
        <v>119.65849282296649</v>
      </c>
      <c r="X83" s="121">
        <f t="shared" si="134"/>
        <v>109.68695175438596</v>
      </c>
      <c r="Y83" s="118">
        <v>2422.6580000000004</v>
      </c>
      <c r="Z83" s="120">
        <f t="shared" si="136"/>
        <v>578.3769999999995</v>
      </c>
      <c r="AA83" s="121">
        <f>F83/Y83*100</f>
        <v>123.87365447372265</v>
      </c>
    </row>
    <row r="84" spans="1:28" s="61" customFormat="1" ht="58.5" x14ac:dyDescent="0.3">
      <c r="A84" s="24">
        <v>4</v>
      </c>
      <c r="B84" s="116" t="s">
        <v>147</v>
      </c>
      <c r="C84" s="25" t="s">
        <v>148</v>
      </c>
      <c r="D84" s="127">
        <v>0</v>
      </c>
      <c r="E84" s="127">
        <v>0</v>
      </c>
      <c r="F84" s="118">
        <f t="shared" si="128"/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9">
        <v>0</v>
      </c>
      <c r="S84" s="120">
        <f t="shared" si="131"/>
        <v>0</v>
      </c>
      <c r="T84" s="121"/>
      <c r="U84" s="120"/>
      <c r="V84" s="120">
        <f t="shared" ref="V84" si="140">F84-U84</f>
        <v>0</v>
      </c>
      <c r="W84" s="121"/>
      <c r="X84" s="121"/>
      <c r="Y84" s="118">
        <v>0.46499999999999997</v>
      </c>
      <c r="Z84" s="120">
        <f t="shared" si="136"/>
        <v>-0.46499999999999997</v>
      </c>
      <c r="AA84" s="121">
        <f>F84/Y84*100</f>
        <v>0</v>
      </c>
    </row>
    <row r="85" spans="1:28" s="61" customFormat="1" ht="39" x14ac:dyDescent="0.3">
      <c r="A85" s="24">
        <v>5</v>
      </c>
      <c r="B85" s="116" t="s">
        <v>83</v>
      </c>
      <c r="C85" s="25">
        <v>21110000</v>
      </c>
      <c r="D85" s="127">
        <v>59</v>
      </c>
      <c r="E85" s="127">
        <v>59</v>
      </c>
      <c r="F85" s="118">
        <f t="shared" si="128"/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9">
        <v>0</v>
      </c>
      <c r="S85" s="120">
        <f t="shared" si="131"/>
        <v>0</v>
      </c>
      <c r="T85" s="121"/>
      <c r="U85" s="120">
        <f t="shared" ref="U85:U86" si="141">E85/12*11</f>
        <v>54.083333333333336</v>
      </c>
      <c r="V85" s="120">
        <f t="shared" si="133"/>
        <v>-54.083333333333336</v>
      </c>
      <c r="W85" s="121">
        <f t="shared" si="139"/>
        <v>0</v>
      </c>
      <c r="X85" s="121">
        <f t="shared" si="134"/>
        <v>0</v>
      </c>
      <c r="Y85" s="118">
        <v>58.232999999999997</v>
      </c>
      <c r="Z85" s="120">
        <f t="shared" si="136"/>
        <v>-58.232999999999997</v>
      </c>
      <c r="AA85" s="121"/>
    </row>
    <row r="86" spans="1:28" s="61" customFormat="1" ht="58.5" x14ac:dyDescent="0.3">
      <c r="A86" s="24">
        <f t="shared" ref="A86:A87" si="142">A85+1</f>
        <v>6</v>
      </c>
      <c r="B86" s="60" t="s">
        <v>26</v>
      </c>
      <c r="C86" s="25" t="s">
        <v>25</v>
      </c>
      <c r="D86" s="127">
        <v>45</v>
      </c>
      <c r="E86" s="127">
        <v>49</v>
      </c>
      <c r="F86" s="118">
        <f t="shared" si="128"/>
        <v>95.468999999999994</v>
      </c>
      <c r="G86" s="117">
        <v>14.689</v>
      </c>
      <c r="H86" s="117">
        <v>2.5</v>
      </c>
      <c r="I86" s="117">
        <v>2.5</v>
      </c>
      <c r="J86" s="117">
        <v>18.527000000000001</v>
      </c>
      <c r="K86" s="117">
        <v>2.5</v>
      </c>
      <c r="L86" s="117">
        <v>0</v>
      </c>
      <c r="M86" s="117">
        <v>2.5</v>
      </c>
      <c r="N86" s="117">
        <v>2.7480000000000002</v>
      </c>
      <c r="O86" s="117">
        <v>2.5</v>
      </c>
      <c r="P86" s="117">
        <v>44.505000000000003</v>
      </c>
      <c r="Q86" s="117">
        <v>2.5</v>
      </c>
      <c r="R86" s="119">
        <v>48.4</v>
      </c>
      <c r="S86" s="120">
        <f t="shared" si="131"/>
        <v>47.068999999999996</v>
      </c>
      <c r="T86" s="121">
        <f>F86/R86*100</f>
        <v>197.25</v>
      </c>
      <c r="U86" s="120">
        <f t="shared" si="141"/>
        <v>44.916666666666664</v>
      </c>
      <c r="V86" s="120">
        <f t="shared" si="133"/>
        <v>50.55233333333333</v>
      </c>
      <c r="W86" s="121">
        <f t="shared" si="139"/>
        <v>212.5469387755102</v>
      </c>
      <c r="X86" s="121">
        <f t="shared" si="134"/>
        <v>194.83469387755102</v>
      </c>
      <c r="Y86" s="118">
        <v>43.717999999999996</v>
      </c>
      <c r="Z86" s="120">
        <f t="shared" si="136"/>
        <v>51.750999999999998</v>
      </c>
      <c r="AA86" s="121">
        <f>F86/Y86*100</f>
        <v>218.37458255180934</v>
      </c>
    </row>
    <row r="87" spans="1:28" s="32" customFormat="1" ht="31.5" customHeight="1" x14ac:dyDescent="0.3">
      <c r="A87" s="12">
        <f t="shared" si="142"/>
        <v>7</v>
      </c>
      <c r="B87" s="16" t="s">
        <v>10</v>
      </c>
      <c r="C87" s="9"/>
      <c r="D87" s="56">
        <f>SUM(D88:D91)</f>
        <v>64200</v>
      </c>
      <c r="E87" s="56">
        <f>SUM(E88:E91)</f>
        <v>89200</v>
      </c>
      <c r="F87" s="49">
        <f t="shared" si="128"/>
        <v>97972.475999999995</v>
      </c>
      <c r="G87" s="56">
        <f t="shared" ref="G87:Q87" si="143">SUM(G88:G91)</f>
        <v>1553.5920000000001</v>
      </c>
      <c r="H87" s="56">
        <f t="shared" si="143"/>
        <v>8330.6190000000006</v>
      </c>
      <c r="I87" s="56">
        <f t="shared" si="143"/>
        <v>2334.3040000000001</v>
      </c>
      <c r="J87" s="56">
        <f t="shared" si="143"/>
        <v>4531.2129999999997</v>
      </c>
      <c r="K87" s="56">
        <f t="shared" si="143"/>
        <v>10116.471</v>
      </c>
      <c r="L87" s="56">
        <f t="shared" ref="L87:P87" si="144">SUM(L88:L91)</f>
        <v>5806.4089999999997</v>
      </c>
      <c r="M87" s="56">
        <f t="shared" si="144"/>
        <v>15825.705</v>
      </c>
      <c r="N87" s="56">
        <f t="shared" si="144"/>
        <v>5753.6330000000007</v>
      </c>
      <c r="O87" s="56">
        <f t="shared" si="144"/>
        <v>9784.5250000000015</v>
      </c>
      <c r="P87" s="56">
        <f t="shared" si="144"/>
        <v>14924.585999999999</v>
      </c>
      <c r="Q87" s="56">
        <f t="shared" si="143"/>
        <v>19011.419000000002</v>
      </c>
      <c r="R87" s="56">
        <f>SUM(R88:R91)</f>
        <v>84812.546999999991</v>
      </c>
      <c r="S87" s="56">
        <f t="shared" si="131"/>
        <v>13159.929000000004</v>
      </c>
      <c r="T87" s="92">
        <f>F87/R87*100</f>
        <v>115.51648837995634</v>
      </c>
      <c r="U87" s="56">
        <f>SUM(U88:U91)</f>
        <v>81766.666666666657</v>
      </c>
      <c r="V87" s="91">
        <f t="shared" si="133"/>
        <v>16205.809333333338</v>
      </c>
      <c r="W87" s="92">
        <f t="shared" si="139"/>
        <v>119.81957929066449</v>
      </c>
      <c r="X87" s="92">
        <f t="shared" si="134"/>
        <v>109.83461434977578</v>
      </c>
      <c r="Y87" s="49">
        <f>SUM(Y88:Y91)</f>
        <v>36070.123999999996</v>
      </c>
      <c r="Z87" s="91">
        <f t="shared" si="136"/>
        <v>61902.351999999999</v>
      </c>
      <c r="AA87" s="92">
        <f>F87/Y87*100</f>
        <v>271.61668753897271</v>
      </c>
      <c r="AB87" s="62"/>
    </row>
    <row r="88" spans="1:28" s="64" customFormat="1" ht="39" x14ac:dyDescent="0.3">
      <c r="A88" s="14" t="s">
        <v>149</v>
      </c>
      <c r="B88" s="103" t="s">
        <v>124</v>
      </c>
      <c r="C88" s="17" t="s">
        <v>64</v>
      </c>
      <c r="D88" s="128">
        <v>0</v>
      </c>
      <c r="E88" s="128">
        <v>0</v>
      </c>
      <c r="F88" s="123">
        <f t="shared" si="128"/>
        <v>0</v>
      </c>
      <c r="G88" s="122">
        <v>0</v>
      </c>
      <c r="H88" s="122">
        <v>0</v>
      </c>
      <c r="I88" s="122">
        <v>0</v>
      </c>
      <c r="J88" s="122">
        <v>0</v>
      </c>
      <c r="K88" s="122">
        <v>0</v>
      </c>
      <c r="L88" s="122">
        <v>0</v>
      </c>
      <c r="M88" s="122">
        <v>0</v>
      </c>
      <c r="N88" s="122">
        <v>0</v>
      </c>
      <c r="O88" s="122">
        <v>0</v>
      </c>
      <c r="P88" s="122">
        <v>0</v>
      </c>
      <c r="Q88" s="122">
        <v>0</v>
      </c>
      <c r="R88" s="124">
        <v>0</v>
      </c>
      <c r="S88" s="125">
        <f t="shared" si="131"/>
        <v>0</v>
      </c>
      <c r="T88" s="126"/>
      <c r="U88" s="125">
        <f t="shared" ref="U88:U92" si="145">E88/12*11</f>
        <v>0</v>
      </c>
      <c r="V88" s="125">
        <f t="shared" si="133"/>
        <v>0</v>
      </c>
      <c r="W88" s="126"/>
      <c r="X88" s="126"/>
      <c r="Y88" s="123">
        <v>1</v>
      </c>
      <c r="Z88" s="125">
        <f t="shared" si="136"/>
        <v>-1</v>
      </c>
      <c r="AA88" s="126"/>
    </row>
    <row r="89" spans="1:28" s="64" customFormat="1" ht="39" x14ac:dyDescent="0.3">
      <c r="A89" s="14" t="s">
        <v>150</v>
      </c>
      <c r="B89" s="103" t="s">
        <v>131</v>
      </c>
      <c r="C89" s="17" t="s">
        <v>45</v>
      </c>
      <c r="D89" s="128">
        <v>0</v>
      </c>
      <c r="E89" s="128">
        <v>1986</v>
      </c>
      <c r="F89" s="123">
        <f t="shared" si="128"/>
        <v>2446.1279999999997</v>
      </c>
      <c r="G89" s="122">
        <v>505.08499999999998</v>
      </c>
      <c r="H89" s="122">
        <v>1056.664</v>
      </c>
      <c r="I89" s="122">
        <v>424.43799999999999</v>
      </c>
      <c r="J89" s="122">
        <v>0</v>
      </c>
      <c r="K89" s="122">
        <v>0</v>
      </c>
      <c r="L89" s="122">
        <v>0</v>
      </c>
      <c r="M89" s="122">
        <v>0</v>
      </c>
      <c r="N89" s="122">
        <v>74.992999999999995</v>
      </c>
      <c r="O89" s="122">
        <v>223.81399999999999</v>
      </c>
      <c r="P89" s="122">
        <v>64.557000000000002</v>
      </c>
      <c r="Q89" s="122">
        <v>96.576999999999998</v>
      </c>
      <c r="R89" s="124">
        <v>1986</v>
      </c>
      <c r="S89" s="125">
        <f t="shared" si="131"/>
        <v>460.1279999999997</v>
      </c>
      <c r="T89" s="126">
        <f t="shared" ref="T89:T95" si="146">F89/R89*100</f>
        <v>123.16858006042295</v>
      </c>
      <c r="U89" s="125">
        <f t="shared" si="145"/>
        <v>1820.5</v>
      </c>
      <c r="V89" s="125">
        <f t="shared" si="133"/>
        <v>625.6279999999997</v>
      </c>
      <c r="W89" s="126">
        <f t="shared" ref="W89:W95" si="147">F89/U89*100</f>
        <v>134.36572370227958</v>
      </c>
      <c r="X89" s="126">
        <f t="shared" ref="X89" si="148">F89/E89*100</f>
        <v>123.16858006042295</v>
      </c>
      <c r="Y89" s="123">
        <v>1685.0990000000002</v>
      </c>
      <c r="Z89" s="125">
        <f t="shared" si="136"/>
        <v>761.02899999999954</v>
      </c>
      <c r="AA89" s="126">
        <f t="shared" ref="AA89:AA94" si="149">F89/Y89*100</f>
        <v>145.1622723650064</v>
      </c>
    </row>
    <row r="90" spans="1:28" s="64" customFormat="1" ht="39" x14ac:dyDescent="0.3">
      <c r="A90" s="14" t="s">
        <v>151</v>
      </c>
      <c r="B90" s="103" t="s">
        <v>37</v>
      </c>
      <c r="C90" s="17" t="s">
        <v>22</v>
      </c>
      <c r="D90" s="128">
        <v>19200</v>
      </c>
      <c r="E90" s="128">
        <v>11214</v>
      </c>
      <c r="F90" s="123">
        <f t="shared" si="128"/>
        <v>6826.5469999999996</v>
      </c>
      <c r="G90" s="122">
        <v>0</v>
      </c>
      <c r="H90" s="122">
        <v>0</v>
      </c>
      <c r="I90" s="122">
        <v>0</v>
      </c>
      <c r="J90" s="122">
        <v>0</v>
      </c>
      <c r="K90" s="122">
        <v>3805.857</v>
      </c>
      <c r="L90" s="122">
        <v>0</v>
      </c>
      <c r="M90" s="122">
        <v>0.67</v>
      </c>
      <c r="N90" s="122">
        <v>0</v>
      </c>
      <c r="O90" s="122">
        <v>2.68</v>
      </c>
      <c r="P90" s="122">
        <v>2002.34</v>
      </c>
      <c r="Q90" s="122">
        <v>1015</v>
      </c>
      <c r="R90" s="124">
        <v>6826.5469999999996</v>
      </c>
      <c r="S90" s="125">
        <f t="shared" si="131"/>
        <v>0</v>
      </c>
      <c r="T90" s="126">
        <f t="shared" si="146"/>
        <v>100</v>
      </c>
      <c r="U90" s="125">
        <f t="shared" si="145"/>
        <v>10279.5</v>
      </c>
      <c r="V90" s="125">
        <f t="shared" si="133"/>
        <v>-3452.9530000000004</v>
      </c>
      <c r="W90" s="126">
        <f t="shared" si="147"/>
        <v>66.409329247531488</v>
      </c>
      <c r="X90" s="126">
        <f t="shared" si="134"/>
        <v>60.875218476903868</v>
      </c>
      <c r="Y90" s="123">
        <v>16257.395</v>
      </c>
      <c r="Z90" s="125">
        <f t="shared" si="136"/>
        <v>-9430.8480000000018</v>
      </c>
      <c r="AA90" s="126">
        <f t="shared" si="149"/>
        <v>41.990411132902899</v>
      </c>
    </row>
    <row r="91" spans="1:28" s="63" customFormat="1" ht="33" customHeight="1" x14ac:dyDescent="0.3">
      <c r="A91" s="14" t="s">
        <v>152</v>
      </c>
      <c r="B91" s="45" t="s">
        <v>66</v>
      </c>
      <c r="C91" s="17" t="s">
        <v>43</v>
      </c>
      <c r="D91" s="128">
        <v>45000</v>
      </c>
      <c r="E91" s="128">
        <v>76000</v>
      </c>
      <c r="F91" s="131">
        <f t="shared" si="128"/>
        <v>88699.801000000007</v>
      </c>
      <c r="G91" s="128">
        <v>1048.5070000000001</v>
      </c>
      <c r="H91" s="128">
        <v>7273.9549999999999</v>
      </c>
      <c r="I91" s="128">
        <v>1909.866</v>
      </c>
      <c r="J91" s="128">
        <v>4531.2129999999997</v>
      </c>
      <c r="K91" s="128">
        <v>6310.6139999999996</v>
      </c>
      <c r="L91" s="128">
        <v>5806.4089999999997</v>
      </c>
      <c r="M91" s="128">
        <v>15825.035</v>
      </c>
      <c r="N91" s="128">
        <v>5678.64</v>
      </c>
      <c r="O91" s="128">
        <v>9558.0310000000009</v>
      </c>
      <c r="P91" s="128">
        <v>12857.689</v>
      </c>
      <c r="Q91" s="128">
        <v>17899.842000000001</v>
      </c>
      <c r="R91" s="128">
        <v>76000</v>
      </c>
      <c r="S91" s="125">
        <f t="shared" si="131"/>
        <v>12699.801000000007</v>
      </c>
      <c r="T91" s="126">
        <f t="shared" si="146"/>
        <v>116.71026447368422</v>
      </c>
      <c r="U91" s="125">
        <f t="shared" si="145"/>
        <v>69666.666666666657</v>
      </c>
      <c r="V91" s="125">
        <f t="shared" si="133"/>
        <v>19033.13433333335</v>
      </c>
      <c r="W91" s="126">
        <f t="shared" si="147"/>
        <v>127.32028851674644</v>
      </c>
      <c r="X91" s="126">
        <f t="shared" si="134"/>
        <v>116.71026447368422</v>
      </c>
      <c r="Y91" s="131">
        <v>18126.63</v>
      </c>
      <c r="Z91" s="125">
        <f t="shared" si="136"/>
        <v>70573.171000000002</v>
      </c>
      <c r="AA91" s="126">
        <f t="shared" si="149"/>
        <v>489.33420608243227</v>
      </c>
    </row>
    <row r="92" spans="1:28" s="61" customFormat="1" ht="23.25" x14ac:dyDescent="0.3">
      <c r="A92" s="24">
        <v>8</v>
      </c>
      <c r="B92" s="116" t="s">
        <v>11</v>
      </c>
      <c r="C92" s="25" t="s">
        <v>23</v>
      </c>
      <c r="D92" s="127">
        <v>7550.1</v>
      </c>
      <c r="E92" s="127">
        <v>9550.1</v>
      </c>
      <c r="F92" s="118">
        <f t="shared" si="128"/>
        <v>11426.541999999999</v>
      </c>
      <c r="G92" s="117">
        <v>1846.4469999999999</v>
      </c>
      <c r="H92" s="117">
        <v>276.541</v>
      </c>
      <c r="I92" s="117">
        <v>2470.1729999999998</v>
      </c>
      <c r="J92" s="117">
        <v>804.18299999999999</v>
      </c>
      <c r="K92" s="117">
        <v>572.83699999999999</v>
      </c>
      <c r="L92" s="117">
        <v>1244.58</v>
      </c>
      <c r="M92" s="117">
        <v>336.67700000000002</v>
      </c>
      <c r="N92" s="117">
        <v>623.14400000000001</v>
      </c>
      <c r="O92" s="117">
        <v>2065.6819999999998</v>
      </c>
      <c r="P92" s="117">
        <v>389.00700000000001</v>
      </c>
      <c r="Q92" s="117">
        <v>797.27099999999996</v>
      </c>
      <c r="R92" s="119">
        <v>9550.1</v>
      </c>
      <c r="S92" s="120">
        <f t="shared" si="131"/>
        <v>1876.4419999999991</v>
      </c>
      <c r="T92" s="121">
        <f t="shared" si="146"/>
        <v>119.64840158741792</v>
      </c>
      <c r="U92" s="120">
        <f t="shared" si="145"/>
        <v>8754.2583333333332</v>
      </c>
      <c r="V92" s="120">
        <f t="shared" si="133"/>
        <v>2672.2836666666662</v>
      </c>
      <c r="W92" s="121">
        <f t="shared" si="147"/>
        <v>130.52552900445593</v>
      </c>
      <c r="X92" s="121">
        <f t="shared" si="134"/>
        <v>119.64840158741792</v>
      </c>
      <c r="Y92" s="118">
        <v>12134.232</v>
      </c>
      <c r="Z92" s="120">
        <f t="shared" si="136"/>
        <v>-707.69000000000051</v>
      </c>
      <c r="AA92" s="121">
        <f t="shared" si="149"/>
        <v>94.167822075595723</v>
      </c>
    </row>
    <row r="93" spans="1:28" s="54" customFormat="1" ht="39" customHeight="1" x14ac:dyDescent="0.3">
      <c r="A93" s="52"/>
      <c r="B93" s="85" t="s">
        <v>186</v>
      </c>
      <c r="C93" s="53"/>
      <c r="D93" s="49">
        <f>D79+D83+D86+D88+D89+D90+D91+D92+D85</f>
        <v>148871.00399999999</v>
      </c>
      <c r="E93" s="49">
        <f>E79+E83+E86+E88+E89+E90+E91+E92+E85</f>
        <v>175871.00399999999</v>
      </c>
      <c r="F93" s="49">
        <f>SUM(G93:Q93)</f>
        <v>271774.717</v>
      </c>
      <c r="G93" s="49">
        <f t="shared" ref="G93:R93" si="150">G79+G83+G86+G88+G89+G90+G91+G92+G85</f>
        <v>16382.146999999999</v>
      </c>
      <c r="H93" s="49">
        <f t="shared" ref="H93:Q93" si="151">H79+H83+H86+H88+H89+H90+H91+H92+H85</f>
        <v>20936.426000000003</v>
      </c>
      <c r="I93" s="49">
        <f t="shared" ref="I93:P93" si="152">I79+I83+I86+I88+I89+I90+I91+I92+I85</f>
        <v>26474.253999999997</v>
      </c>
      <c r="J93" s="49">
        <f t="shared" si="152"/>
        <v>17785.636999999999</v>
      </c>
      <c r="K93" s="49">
        <f t="shared" si="152"/>
        <v>25719.131999999998</v>
      </c>
      <c r="L93" s="49">
        <f t="shared" si="152"/>
        <v>26665.294999999998</v>
      </c>
      <c r="M93" s="49">
        <f t="shared" si="152"/>
        <v>23416.132999999998</v>
      </c>
      <c r="N93" s="49">
        <f t="shared" si="152"/>
        <v>21546.15</v>
      </c>
      <c r="O93" s="49">
        <f t="shared" si="152"/>
        <v>31160.945</v>
      </c>
      <c r="P93" s="49">
        <f t="shared" si="152"/>
        <v>27562.653000000002</v>
      </c>
      <c r="Q93" s="49">
        <f t="shared" si="151"/>
        <v>34125.945</v>
      </c>
      <c r="R93" s="49">
        <f t="shared" si="150"/>
        <v>165051.209</v>
      </c>
      <c r="S93" s="87">
        <f t="shared" si="131"/>
        <v>106723.508</v>
      </c>
      <c r="T93" s="88">
        <f t="shared" si="146"/>
        <v>164.66084595599659</v>
      </c>
      <c r="U93" s="87">
        <f>U79+U83+U86+U88+U89+U90+U91+U92+U85</f>
        <v>161215.087</v>
      </c>
      <c r="V93" s="87">
        <f t="shared" si="133"/>
        <v>110559.63</v>
      </c>
      <c r="W93" s="88">
        <f t="shared" si="147"/>
        <v>168.57895998282098</v>
      </c>
      <c r="X93" s="88">
        <f t="shared" si="134"/>
        <v>154.53071331758591</v>
      </c>
      <c r="Y93" s="49">
        <f>Y79+Y83+Y86+Y88+Y89+Y90+Y91+Y92+Y85+Y82+Y84</f>
        <v>199198.18899999995</v>
      </c>
      <c r="Z93" s="87">
        <f t="shared" si="136"/>
        <v>72576.528000000049</v>
      </c>
      <c r="AA93" s="88">
        <f t="shared" si="149"/>
        <v>136.43433123782069</v>
      </c>
      <c r="AB93" s="54">
        <v>184941.79100000003</v>
      </c>
    </row>
    <row r="94" spans="1:28" s="27" customFormat="1" ht="111" customHeight="1" x14ac:dyDescent="0.25">
      <c r="A94" s="24">
        <v>1</v>
      </c>
      <c r="B94" s="60" t="s">
        <v>174</v>
      </c>
      <c r="C94" s="25" t="s">
        <v>69</v>
      </c>
      <c r="D94" s="127">
        <v>129236.2</v>
      </c>
      <c r="E94" s="127">
        <v>129236.2</v>
      </c>
      <c r="F94" s="132">
        <f t="shared" si="128"/>
        <v>36186</v>
      </c>
      <c r="G94" s="127">
        <v>0</v>
      </c>
      <c r="H94" s="127">
        <v>0</v>
      </c>
      <c r="I94" s="127">
        <v>0</v>
      </c>
      <c r="J94" s="127">
        <v>34000</v>
      </c>
      <c r="K94" s="127">
        <v>0</v>
      </c>
      <c r="L94" s="127">
        <v>0</v>
      </c>
      <c r="M94" s="127">
        <v>0</v>
      </c>
      <c r="N94" s="127">
        <v>0</v>
      </c>
      <c r="O94" s="127">
        <v>0</v>
      </c>
      <c r="P94" s="127">
        <v>2186</v>
      </c>
      <c r="Q94" s="127">
        <v>0</v>
      </c>
      <c r="R94" s="127">
        <v>129236.2</v>
      </c>
      <c r="S94" s="120">
        <f>F94-R94</f>
        <v>-93050.2</v>
      </c>
      <c r="T94" s="133">
        <f t="shared" si="146"/>
        <v>27.999894766327081</v>
      </c>
      <c r="U94" s="127">
        <f>E94</f>
        <v>129236.2</v>
      </c>
      <c r="V94" s="120">
        <f>F94-U94</f>
        <v>-93050.2</v>
      </c>
      <c r="W94" s="133">
        <f t="shared" si="147"/>
        <v>27.999894766327081</v>
      </c>
      <c r="X94" s="133">
        <f t="shared" si="134"/>
        <v>27.999894766327081</v>
      </c>
      <c r="Y94" s="132">
        <v>5011.8999999999996</v>
      </c>
      <c r="Z94" s="120">
        <f>F94-Y94</f>
        <v>31174.1</v>
      </c>
      <c r="AA94" s="121">
        <f t="shared" si="149"/>
        <v>722.00163610606762</v>
      </c>
    </row>
    <row r="95" spans="1:28" s="27" customFormat="1" ht="48.75" customHeight="1" x14ac:dyDescent="0.25">
      <c r="A95" s="24">
        <v>2</v>
      </c>
      <c r="B95" s="171" t="s">
        <v>167</v>
      </c>
      <c r="C95" s="148" t="s">
        <v>116</v>
      </c>
      <c r="D95" s="127">
        <v>0</v>
      </c>
      <c r="E95" s="127">
        <v>3829.6619999999998</v>
      </c>
      <c r="F95" s="132">
        <f t="shared" si="128"/>
        <v>3829.6619999999998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27">
        <v>0</v>
      </c>
      <c r="P95" s="127">
        <v>3829.6619999999998</v>
      </c>
      <c r="Q95" s="127">
        <v>0</v>
      </c>
      <c r="R95" s="127">
        <v>3829.6619999999998</v>
      </c>
      <c r="S95" s="120">
        <f>F95-R95</f>
        <v>0</v>
      </c>
      <c r="T95" s="133">
        <f t="shared" si="146"/>
        <v>100</v>
      </c>
      <c r="U95" s="127">
        <f>E95</f>
        <v>3829.6619999999998</v>
      </c>
      <c r="V95" s="120">
        <f>F95-U95</f>
        <v>0</v>
      </c>
      <c r="W95" s="133">
        <f t="shared" si="147"/>
        <v>100</v>
      </c>
      <c r="X95" s="133">
        <f t="shared" ref="X95" si="153">F95/E95*100</f>
        <v>100</v>
      </c>
      <c r="Y95" s="132">
        <v>0</v>
      </c>
      <c r="Z95" s="120">
        <f>F95-Y95</f>
        <v>3829.6619999999998</v>
      </c>
      <c r="AA95" s="121"/>
    </row>
    <row r="96" spans="1:28" s="36" customFormat="1" ht="22.5" x14ac:dyDescent="0.25">
      <c r="A96" s="35"/>
      <c r="B96" s="93"/>
      <c r="C96" s="26"/>
      <c r="D96" s="56"/>
      <c r="E96" s="56"/>
      <c r="F96" s="49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91"/>
      <c r="T96" s="92"/>
      <c r="U96" s="91"/>
      <c r="V96" s="91"/>
      <c r="W96" s="92"/>
      <c r="X96" s="92"/>
      <c r="Y96" s="49"/>
      <c r="Z96" s="91"/>
      <c r="AA96" s="92"/>
    </row>
    <row r="97" spans="1:29" s="50" customFormat="1" ht="31.5" customHeight="1" x14ac:dyDescent="0.3">
      <c r="A97" s="47"/>
      <c r="B97" s="51" t="s">
        <v>27</v>
      </c>
      <c r="C97" s="53"/>
      <c r="D97" s="49">
        <f>D98+D99</f>
        <v>129236.2</v>
      </c>
      <c r="E97" s="49">
        <f>E98+E99</f>
        <v>133065.86199999999</v>
      </c>
      <c r="F97" s="49">
        <f t="shared" si="128"/>
        <v>40015.661999999997</v>
      </c>
      <c r="G97" s="49">
        <f>G98+G99</f>
        <v>0</v>
      </c>
      <c r="H97" s="49">
        <f t="shared" ref="H97:R97" si="154">H98+H99</f>
        <v>0</v>
      </c>
      <c r="I97" s="49">
        <f t="shared" si="154"/>
        <v>0</v>
      </c>
      <c r="J97" s="49">
        <f t="shared" si="154"/>
        <v>34000</v>
      </c>
      <c r="K97" s="49">
        <f t="shared" si="154"/>
        <v>0</v>
      </c>
      <c r="L97" s="49">
        <f t="shared" ref="L97:P97" si="155">L98+L99</f>
        <v>0</v>
      </c>
      <c r="M97" s="49">
        <f t="shared" si="155"/>
        <v>0</v>
      </c>
      <c r="N97" s="49">
        <f t="shared" si="155"/>
        <v>0</v>
      </c>
      <c r="O97" s="49">
        <f t="shared" si="155"/>
        <v>0</v>
      </c>
      <c r="P97" s="49">
        <f t="shared" si="155"/>
        <v>6015.6620000000003</v>
      </c>
      <c r="Q97" s="49">
        <f t="shared" si="154"/>
        <v>0</v>
      </c>
      <c r="R97" s="49">
        <f t="shared" si="154"/>
        <v>133065.86199999999</v>
      </c>
      <c r="S97" s="87">
        <f>F97-R97</f>
        <v>-93050.2</v>
      </c>
      <c r="T97" s="88">
        <f>F97/R97*100</f>
        <v>30.07207212921373</v>
      </c>
      <c r="U97" s="49">
        <f>U98+U99</f>
        <v>129236.2</v>
      </c>
      <c r="V97" s="87">
        <f>F97-U97</f>
        <v>-89220.538</v>
      </c>
      <c r="W97" s="88">
        <f>F97/U97*100</f>
        <v>30.963199165558876</v>
      </c>
      <c r="X97" s="88">
        <f t="shared" si="134"/>
        <v>30.07207212921373</v>
      </c>
      <c r="Y97" s="49">
        <f>Y98+Y99</f>
        <v>5011.8999999999996</v>
      </c>
      <c r="Z97" s="87">
        <f>F97-Y97</f>
        <v>35003.761999999995</v>
      </c>
      <c r="AA97" s="88">
        <f t="shared" ref="AA97:AA98" si="156">F97/Y97*100</f>
        <v>798.41301701949362</v>
      </c>
    </row>
    <row r="98" spans="1:29" s="8" customFormat="1" ht="31.5" customHeight="1" x14ac:dyDescent="0.25">
      <c r="A98" s="14"/>
      <c r="B98" s="17" t="s">
        <v>98</v>
      </c>
      <c r="C98" s="17"/>
      <c r="D98" s="128">
        <f>D94</f>
        <v>129236.2</v>
      </c>
      <c r="E98" s="128">
        <f>E94</f>
        <v>129236.2</v>
      </c>
      <c r="F98" s="131">
        <f t="shared" si="128"/>
        <v>36186</v>
      </c>
      <c r="G98" s="128">
        <f t="shared" ref="G98:R98" si="157">G94</f>
        <v>0</v>
      </c>
      <c r="H98" s="128">
        <f t="shared" si="157"/>
        <v>0</v>
      </c>
      <c r="I98" s="128">
        <f t="shared" si="157"/>
        <v>0</v>
      </c>
      <c r="J98" s="128">
        <f t="shared" si="157"/>
        <v>34000</v>
      </c>
      <c r="K98" s="128">
        <f t="shared" ref="K98:P98" si="158">K94</f>
        <v>0</v>
      </c>
      <c r="L98" s="128">
        <f t="shared" si="158"/>
        <v>0</v>
      </c>
      <c r="M98" s="128">
        <f t="shared" si="158"/>
        <v>0</v>
      </c>
      <c r="N98" s="128">
        <f t="shared" si="158"/>
        <v>0</v>
      </c>
      <c r="O98" s="128">
        <f t="shared" si="158"/>
        <v>0</v>
      </c>
      <c r="P98" s="128">
        <f t="shared" si="158"/>
        <v>2186</v>
      </c>
      <c r="Q98" s="128">
        <f t="shared" si="157"/>
        <v>0</v>
      </c>
      <c r="R98" s="128">
        <f t="shared" si="157"/>
        <v>129236.2</v>
      </c>
      <c r="S98" s="125">
        <f>F98-R98</f>
        <v>-93050.2</v>
      </c>
      <c r="T98" s="126">
        <f>F98/R98*100</f>
        <v>27.999894766327081</v>
      </c>
      <c r="U98" s="128">
        <f>U94</f>
        <v>129236.2</v>
      </c>
      <c r="V98" s="125">
        <f>F98-U98</f>
        <v>-93050.2</v>
      </c>
      <c r="W98" s="126">
        <f>F98/U98*100</f>
        <v>27.999894766327081</v>
      </c>
      <c r="X98" s="126">
        <f t="shared" si="134"/>
        <v>27.999894766327081</v>
      </c>
      <c r="Y98" s="131">
        <f>Y94</f>
        <v>5011.8999999999996</v>
      </c>
      <c r="Z98" s="125">
        <f>F98-Y98</f>
        <v>31174.1</v>
      </c>
      <c r="AA98" s="126">
        <f t="shared" si="156"/>
        <v>722.00163610606762</v>
      </c>
    </row>
    <row r="99" spans="1:29" s="8" customFormat="1" ht="31.5" customHeight="1" x14ac:dyDescent="0.25">
      <c r="A99" s="14"/>
      <c r="B99" s="170" t="s">
        <v>97</v>
      </c>
      <c r="C99" s="17"/>
      <c r="D99" s="128">
        <f>D95</f>
        <v>0</v>
      </c>
      <c r="E99" s="128">
        <f>E95</f>
        <v>3829.6619999999998</v>
      </c>
      <c r="F99" s="131">
        <f t="shared" si="128"/>
        <v>3829.6619999999998</v>
      </c>
      <c r="G99" s="128">
        <f t="shared" ref="G99:R99" si="159">G95</f>
        <v>0</v>
      </c>
      <c r="H99" s="128">
        <f t="shared" si="159"/>
        <v>0</v>
      </c>
      <c r="I99" s="128">
        <f t="shared" si="159"/>
        <v>0</v>
      </c>
      <c r="J99" s="128">
        <f t="shared" si="159"/>
        <v>0</v>
      </c>
      <c r="K99" s="128">
        <f t="shared" si="159"/>
        <v>0</v>
      </c>
      <c r="L99" s="128">
        <f t="shared" si="159"/>
        <v>0</v>
      </c>
      <c r="M99" s="128">
        <f t="shared" si="159"/>
        <v>0</v>
      </c>
      <c r="N99" s="128">
        <f t="shared" si="159"/>
        <v>0</v>
      </c>
      <c r="O99" s="128">
        <f t="shared" si="159"/>
        <v>0</v>
      </c>
      <c r="P99" s="128">
        <f t="shared" ref="P99" si="160">P95</f>
        <v>3829.6619999999998</v>
      </c>
      <c r="Q99" s="128">
        <f t="shared" si="159"/>
        <v>0</v>
      </c>
      <c r="R99" s="128">
        <f t="shared" si="159"/>
        <v>3829.6619999999998</v>
      </c>
      <c r="S99" s="125">
        <f>F99-R99</f>
        <v>0</v>
      </c>
      <c r="T99" s="126"/>
      <c r="U99" s="128">
        <v>0</v>
      </c>
      <c r="V99" s="125">
        <f>F99-U99</f>
        <v>3829.6619999999998</v>
      </c>
      <c r="W99" s="126"/>
      <c r="X99" s="126"/>
      <c r="Y99" s="131">
        <v>0</v>
      </c>
      <c r="Z99" s="125">
        <f>F99-Y99</f>
        <v>3829.6619999999998</v>
      </c>
      <c r="AA99" s="126"/>
    </row>
    <row r="100" spans="1:29" s="10" customFormat="1" ht="23.25" x14ac:dyDescent="0.25">
      <c r="A100" s="24"/>
      <c r="B100" s="41"/>
      <c r="C100" s="25"/>
      <c r="D100" s="127"/>
      <c r="E100" s="127"/>
      <c r="F100" s="134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27"/>
      <c r="S100" s="120"/>
      <c r="T100" s="121"/>
      <c r="U100" s="127"/>
      <c r="V100" s="120"/>
      <c r="W100" s="121"/>
      <c r="X100" s="121"/>
      <c r="Y100" s="134"/>
      <c r="Z100" s="120"/>
      <c r="AA100" s="121"/>
    </row>
    <row r="101" spans="1:29" s="159" customFormat="1" ht="46.5" x14ac:dyDescent="0.3">
      <c r="A101" s="152"/>
      <c r="B101" s="153" t="s">
        <v>42</v>
      </c>
      <c r="C101" s="160"/>
      <c r="D101" s="155">
        <f>D93+D97</f>
        <v>278107.20399999997</v>
      </c>
      <c r="E101" s="155">
        <f>E93+E97</f>
        <v>308936.86599999998</v>
      </c>
      <c r="F101" s="155">
        <f t="shared" si="128"/>
        <v>311790.37900000002</v>
      </c>
      <c r="G101" s="155">
        <f t="shared" ref="G101:R101" si="161">G93+G97</f>
        <v>16382.146999999999</v>
      </c>
      <c r="H101" s="155">
        <f t="shared" si="161"/>
        <v>20936.426000000003</v>
      </c>
      <c r="I101" s="155">
        <f t="shared" si="161"/>
        <v>26474.253999999997</v>
      </c>
      <c r="J101" s="155">
        <f t="shared" si="161"/>
        <v>51785.637000000002</v>
      </c>
      <c r="K101" s="155">
        <f t="shared" si="161"/>
        <v>25719.131999999998</v>
      </c>
      <c r="L101" s="155">
        <f t="shared" si="161"/>
        <v>26665.294999999998</v>
      </c>
      <c r="M101" s="155">
        <f t="shared" si="161"/>
        <v>23416.132999999998</v>
      </c>
      <c r="N101" s="155">
        <f t="shared" si="161"/>
        <v>21546.15</v>
      </c>
      <c r="O101" s="155">
        <f t="shared" si="161"/>
        <v>31160.945</v>
      </c>
      <c r="P101" s="155">
        <f t="shared" si="161"/>
        <v>33578.315000000002</v>
      </c>
      <c r="Q101" s="155">
        <f t="shared" si="161"/>
        <v>34125.945</v>
      </c>
      <c r="R101" s="155">
        <f t="shared" si="161"/>
        <v>298117.071</v>
      </c>
      <c r="S101" s="156">
        <f>F101-R101</f>
        <v>13673.308000000019</v>
      </c>
      <c r="T101" s="157">
        <f>F101/R101*100</f>
        <v>104.5865565343623</v>
      </c>
      <c r="U101" s="155">
        <f>U93+U97</f>
        <v>290451.28700000001</v>
      </c>
      <c r="V101" s="156">
        <f>F101-U101</f>
        <v>21339.092000000004</v>
      </c>
      <c r="W101" s="157">
        <f>F101/U101*100</f>
        <v>107.34687465853783</v>
      </c>
      <c r="X101" s="157">
        <f t="shared" si="134"/>
        <v>100.92365570899527</v>
      </c>
      <c r="Y101" s="155">
        <f>Y93+Y97</f>
        <v>204210.08899999995</v>
      </c>
      <c r="Z101" s="156">
        <f>F101-Y101</f>
        <v>107580.29000000007</v>
      </c>
      <c r="AA101" s="157">
        <f>F101/Y101*100</f>
        <v>152.68118266184197</v>
      </c>
      <c r="AB101" s="155">
        <v>204210.08900000004</v>
      </c>
      <c r="AC101" s="155">
        <f>AB101-Y101</f>
        <v>0</v>
      </c>
    </row>
    <row r="102" spans="1:29" s="13" customFormat="1" ht="26.25" customHeight="1" x14ac:dyDescent="0.25">
      <c r="A102" s="183" t="s">
        <v>41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5"/>
    </row>
    <row r="103" spans="1:29" s="159" customFormat="1" ht="36" customHeight="1" x14ac:dyDescent="0.3">
      <c r="A103" s="161"/>
      <c r="B103" s="153" t="s">
        <v>188</v>
      </c>
      <c r="C103" s="160"/>
      <c r="D103" s="155">
        <f>D50+D93</f>
        <v>5056266.4890000001</v>
      </c>
      <c r="E103" s="155">
        <f>E50+E93</f>
        <v>6287181.125</v>
      </c>
      <c r="F103" s="155">
        <f t="shared" ref="F103:F112" si="162">SUM(G103:Q103)</f>
        <v>5096824.12</v>
      </c>
      <c r="G103" s="155">
        <f t="shared" ref="G103:R103" si="163">G50+G93</f>
        <v>425834.97399999999</v>
      </c>
      <c r="H103" s="155">
        <f t="shared" si="163"/>
        <v>452727.78599999996</v>
      </c>
      <c r="I103" s="155">
        <f t="shared" si="163"/>
        <v>428206.02699999989</v>
      </c>
      <c r="J103" s="155">
        <f t="shared" si="163"/>
        <v>471094.10499999992</v>
      </c>
      <c r="K103" s="155">
        <f t="shared" si="163"/>
        <v>473602.75400000013</v>
      </c>
      <c r="L103" s="155">
        <f t="shared" si="163"/>
        <v>475594.37900000013</v>
      </c>
      <c r="M103" s="155">
        <f t="shared" si="163"/>
        <v>501144.60400000011</v>
      </c>
      <c r="N103" s="155">
        <f t="shared" si="163"/>
        <v>473750.00799999997</v>
      </c>
      <c r="O103" s="155">
        <f t="shared" si="163"/>
        <v>470659.58899999998</v>
      </c>
      <c r="P103" s="155">
        <f t="shared" si="163"/>
        <v>535915.37799999991</v>
      </c>
      <c r="Q103" s="155">
        <f t="shared" si="163"/>
        <v>388294.51600000006</v>
      </c>
      <c r="R103" s="155">
        <f t="shared" si="163"/>
        <v>4858938.5330000008</v>
      </c>
      <c r="S103" s="156">
        <f>F103-R103</f>
        <v>237885.58699999936</v>
      </c>
      <c r="T103" s="157">
        <f>F103/R103*100</f>
        <v>104.89583445817176</v>
      </c>
      <c r="U103" s="155">
        <f>U50+U93</f>
        <v>5763249.3645833358</v>
      </c>
      <c r="V103" s="156">
        <f>F103-U103</f>
        <v>-666425.24458333571</v>
      </c>
      <c r="W103" s="157">
        <f>F103/U103*100</f>
        <v>88.436640470934819</v>
      </c>
      <c r="X103" s="157">
        <f t="shared" ref="X103:X112" si="164">F103/E103*100</f>
        <v>81.066920431690278</v>
      </c>
      <c r="Y103" s="155">
        <f>Y50+Y93</f>
        <v>4381874.8759999992</v>
      </c>
      <c r="Z103" s="156">
        <f>F103-Y103</f>
        <v>714949.24400000088</v>
      </c>
      <c r="AA103" s="157">
        <f>F103/Y103*100</f>
        <v>116.31605794852462</v>
      </c>
    </row>
    <row r="104" spans="1:29" s="32" customFormat="1" ht="22.5" x14ac:dyDescent="0.3">
      <c r="A104" s="12"/>
      <c r="B104" s="16"/>
      <c r="C104" s="26"/>
      <c r="D104" s="56"/>
      <c r="E104" s="56"/>
      <c r="F104" s="49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91"/>
      <c r="T104" s="92"/>
      <c r="U104" s="56"/>
      <c r="V104" s="91"/>
      <c r="W104" s="92"/>
      <c r="X104" s="92"/>
      <c r="Y104" s="49"/>
      <c r="Z104" s="91"/>
      <c r="AA104" s="92"/>
    </row>
    <row r="105" spans="1:29" s="50" customFormat="1" ht="32.25" customHeight="1" x14ac:dyDescent="0.3">
      <c r="A105" s="47"/>
      <c r="B105" s="51" t="s">
        <v>27</v>
      </c>
      <c r="C105" s="53"/>
      <c r="D105" s="49">
        <f>D106+D107+D108</f>
        <v>133380.20000000001</v>
      </c>
      <c r="E105" s="49">
        <f>E106+E107+E108</f>
        <v>1011047.4389999999</v>
      </c>
      <c r="F105" s="49">
        <f t="shared" si="162"/>
        <v>858826.91599999985</v>
      </c>
      <c r="G105" s="49">
        <f>G106+G107+G108</f>
        <v>59687.450000000004</v>
      </c>
      <c r="H105" s="49">
        <f t="shared" ref="H105:Q105" si="165">H106+H107+H108</f>
        <v>59884.137000000002</v>
      </c>
      <c r="I105" s="49">
        <f t="shared" ref="I105:P105" si="166">I106+I107+I108</f>
        <v>64901.864000000001</v>
      </c>
      <c r="J105" s="49">
        <f t="shared" si="166"/>
        <v>95351.79</v>
      </c>
      <c r="K105" s="49">
        <f t="shared" si="166"/>
        <v>77675.923999999999</v>
      </c>
      <c r="L105" s="49">
        <f t="shared" si="166"/>
        <v>157907.46900000001</v>
      </c>
      <c r="M105" s="49">
        <f t="shared" si="166"/>
        <v>92863.519</v>
      </c>
      <c r="N105" s="49">
        <f t="shared" si="166"/>
        <v>30975.641</v>
      </c>
      <c r="O105" s="49">
        <f t="shared" si="166"/>
        <v>66246.548999999999</v>
      </c>
      <c r="P105" s="49">
        <f t="shared" si="166"/>
        <v>90790.081000000006</v>
      </c>
      <c r="Q105" s="49">
        <f t="shared" si="165"/>
        <v>62542.492000000006</v>
      </c>
      <c r="R105" s="49">
        <f>R106+R107+R108</f>
        <v>951936.17999999982</v>
      </c>
      <c r="S105" s="87">
        <f>F105-R105</f>
        <v>-93109.263999999966</v>
      </c>
      <c r="T105" s="88">
        <f>F105/R105*100</f>
        <v>90.218959426460714</v>
      </c>
      <c r="U105" s="49">
        <f>U106+U107+U108</f>
        <v>948106.51799999992</v>
      </c>
      <c r="V105" s="87">
        <f>F105-U105</f>
        <v>-89279.602000000072</v>
      </c>
      <c r="W105" s="88">
        <f>F105/U105*100</f>
        <v>90.583378522876046</v>
      </c>
      <c r="X105" s="88">
        <f t="shared" si="164"/>
        <v>84.944274904592277</v>
      </c>
      <c r="Y105" s="49">
        <f>Y106+Y107+Y108</f>
        <v>764761.62800000003</v>
      </c>
      <c r="Z105" s="87">
        <f>F105-Y105</f>
        <v>94065.287999999826</v>
      </c>
      <c r="AA105" s="88">
        <f>F105/Y105*100</f>
        <v>112.29994871029274</v>
      </c>
    </row>
    <row r="106" spans="1:29" s="57" customFormat="1" ht="22.5" x14ac:dyDescent="0.3">
      <c r="A106" s="163"/>
      <c r="B106" s="162" t="s">
        <v>162</v>
      </c>
      <c r="C106" s="55"/>
      <c r="D106" s="56">
        <f>D71</f>
        <v>0</v>
      </c>
      <c r="E106" s="56">
        <f>E71</f>
        <v>10995.7</v>
      </c>
      <c r="F106" s="49">
        <f>SUM(G106:Q106)</f>
        <v>10079.299999999999</v>
      </c>
      <c r="G106" s="56">
        <f t="shared" ref="G106:R106" si="167">G71</f>
        <v>0</v>
      </c>
      <c r="H106" s="56">
        <f t="shared" si="167"/>
        <v>0</v>
      </c>
      <c r="I106" s="56">
        <f t="shared" si="167"/>
        <v>2748.9</v>
      </c>
      <c r="J106" s="56">
        <f t="shared" si="167"/>
        <v>916.3</v>
      </c>
      <c r="K106" s="56">
        <f t="shared" si="167"/>
        <v>916.3</v>
      </c>
      <c r="L106" s="56">
        <f t="shared" si="167"/>
        <v>916.3</v>
      </c>
      <c r="M106" s="56">
        <f t="shared" si="167"/>
        <v>916.3</v>
      </c>
      <c r="N106" s="56">
        <f t="shared" si="167"/>
        <v>916.3</v>
      </c>
      <c r="O106" s="56">
        <f t="shared" si="167"/>
        <v>916.3</v>
      </c>
      <c r="P106" s="56">
        <f t="shared" si="167"/>
        <v>916.3</v>
      </c>
      <c r="Q106" s="56">
        <f t="shared" si="167"/>
        <v>916.3</v>
      </c>
      <c r="R106" s="56">
        <f t="shared" si="167"/>
        <v>10079.299999999999</v>
      </c>
      <c r="S106" s="91">
        <f t="shared" ref="S106:S107" si="168">F106-R106</f>
        <v>0</v>
      </c>
      <c r="T106" s="92">
        <f t="shared" ref="T106:T107" si="169">F106/R106*100</f>
        <v>100</v>
      </c>
      <c r="U106" s="56">
        <f>U71</f>
        <v>10079.299999999999</v>
      </c>
      <c r="V106" s="91">
        <f t="shared" ref="V106:V107" si="170">F106-U106</f>
        <v>0</v>
      </c>
      <c r="W106" s="92">
        <f t="shared" ref="W106:W107" si="171">F106/U106*100</f>
        <v>100</v>
      </c>
      <c r="X106" s="92">
        <f t="shared" ref="X106:X107" si="172">F106/E106*100</f>
        <v>91.665833007448356</v>
      </c>
      <c r="Y106" s="49">
        <f>Y71</f>
        <v>0</v>
      </c>
      <c r="Z106" s="91">
        <f t="shared" ref="Z106:Z107" si="173">F106-Y106</f>
        <v>10079.299999999999</v>
      </c>
      <c r="AA106" s="92"/>
    </row>
    <row r="107" spans="1:29" s="57" customFormat="1" ht="22.5" x14ac:dyDescent="0.3">
      <c r="A107" s="163"/>
      <c r="B107" s="162" t="s">
        <v>109</v>
      </c>
      <c r="C107" s="55"/>
      <c r="D107" s="56">
        <f>D72</f>
        <v>0</v>
      </c>
      <c r="E107" s="56">
        <f>E72</f>
        <v>6010.9319999999998</v>
      </c>
      <c r="F107" s="49">
        <f>SUM(G107:Q107)</f>
        <v>6010.9319999999998</v>
      </c>
      <c r="G107" s="56">
        <f t="shared" ref="G107:R107" si="174">G72</f>
        <v>0</v>
      </c>
      <c r="H107" s="56">
        <f t="shared" si="174"/>
        <v>0</v>
      </c>
      <c r="I107" s="56">
        <f t="shared" si="174"/>
        <v>0</v>
      </c>
      <c r="J107" s="56">
        <f t="shared" si="174"/>
        <v>0</v>
      </c>
      <c r="K107" s="56">
        <f t="shared" si="174"/>
        <v>0</v>
      </c>
      <c r="L107" s="56">
        <f t="shared" si="174"/>
        <v>3201.0839999999998</v>
      </c>
      <c r="M107" s="56">
        <f t="shared" si="174"/>
        <v>0</v>
      </c>
      <c r="N107" s="56">
        <f t="shared" si="174"/>
        <v>0</v>
      </c>
      <c r="O107" s="56">
        <f t="shared" si="174"/>
        <v>2809.848</v>
      </c>
      <c r="P107" s="56">
        <f t="shared" si="174"/>
        <v>0</v>
      </c>
      <c r="Q107" s="56">
        <f t="shared" si="174"/>
        <v>0</v>
      </c>
      <c r="R107" s="56">
        <f t="shared" si="174"/>
        <v>6010.9319999999998</v>
      </c>
      <c r="S107" s="91">
        <f t="shared" si="168"/>
        <v>0</v>
      </c>
      <c r="T107" s="92">
        <f t="shared" si="169"/>
        <v>100</v>
      </c>
      <c r="U107" s="56">
        <f>U72</f>
        <v>6010.9319999999998</v>
      </c>
      <c r="V107" s="91">
        <f t="shared" si="170"/>
        <v>0</v>
      </c>
      <c r="W107" s="92">
        <f t="shared" si="171"/>
        <v>100</v>
      </c>
      <c r="X107" s="92">
        <f t="shared" si="172"/>
        <v>100</v>
      </c>
      <c r="Y107" s="49">
        <f>Y72</f>
        <v>32990.675000000003</v>
      </c>
      <c r="Z107" s="91">
        <f t="shared" si="173"/>
        <v>-26979.743000000002</v>
      </c>
      <c r="AA107" s="92">
        <f>F107/Y107*100</f>
        <v>18.220094011413828</v>
      </c>
    </row>
    <row r="108" spans="1:29" s="57" customFormat="1" ht="37.5" customHeight="1" x14ac:dyDescent="0.3">
      <c r="A108" s="163"/>
      <c r="B108" s="58" t="s">
        <v>70</v>
      </c>
      <c r="C108" s="55"/>
      <c r="D108" s="56">
        <f>D109+D110</f>
        <v>133380.20000000001</v>
      </c>
      <c r="E108" s="56">
        <f t="shared" ref="E108" si="175">E109+E110</f>
        <v>994040.80699999991</v>
      </c>
      <c r="F108" s="49">
        <f t="shared" si="162"/>
        <v>842736.68400000001</v>
      </c>
      <c r="G108" s="56">
        <f t="shared" ref="G108:R108" si="176">G109+G110</f>
        <v>59687.450000000004</v>
      </c>
      <c r="H108" s="56">
        <f t="shared" ref="H108:Q108" si="177">H109+H110</f>
        <v>59884.137000000002</v>
      </c>
      <c r="I108" s="56">
        <f t="shared" ref="I108:P108" si="178">I109+I110</f>
        <v>62152.964</v>
      </c>
      <c r="J108" s="56">
        <f t="shared" si="178"/>
        <v>94435.489999999991</v>
      </c>
      <c r="K108" s="56">
        <f t="shared" si="178"/>
        <v>76759.623999999996</v>
      </c>
      <c r="L108" s="56">
        <f t="shared" si="178"/>
        <v>153790.08500000002</v>
      </c>
      <c r="M108" s="56">
        <f t="shared" si="178"/>
        <v>91947.218999999997</v>
      </c>
      <c r="N108" s="56">
        <f t="shared" si="178"/>
        <v>30059.341</v>
      </c>
      <c r="O108" s="56">
        <f t="shared" si="178"/>
        <v>62520.400999999998</v>
      </c>
      <c r="P108" s="56">
        <f t="shared" si="178"/>
        <v>89873.781000000003</v>
      </c>
      <c r="Q108" s="56">
        <f t="shared" si="177"/>
        <v>61626.192000000003</v>
      </c>
      <c r="R108" s="56">
        <f t="shared" si="176"/>
        <v>935845.94799999986</v>
      </c>
      <c r="S108" s="91">
        <f>F108-R108</f>
        <v>-93109.26399999985</v>
      </c>
      <c r="T108" s="92">
        <f>F108/R108*100</f>
        <v>90.050791564681759</v>
      </c>
      <c r="U108" s="56">
        <f t="shared" ref="U108" si="179">U109+U110</f>
        <v>932016.28599999996</v>
      </c>
      <c r="V108" s="91">
        <f>F108-U108</f>
        <v>-89279.601999999955</v>
      </c>
      <c r="W108" s="92">
        <f>F108/U108*100</f>
        <v>90.420810951365709</v>
      </c>
      <c r="X108" s="92">
        <f t="shared" si="164"/>
        <v>84.778882120882599</v>
      </c>
      <c r="Y108" s="49">
        <f t="shared" ref="Y108" si="180">Y109+Y110</f>
        <v>731770.95299999998</v>
      </c>
      <c r="Z108" s="91">
        <f>F108-Y108</f>
        <v>110965.73100000003</v>
      </c>
      <c r="AA108" s="92">
        <f>F108/Y108*100</f>
        <v>115.16399777076147</v>
      </c>
    </row>
    <row r="109" spans="1:29" s="166" customFormat="1" ht="23.25" x14ac:dyDescent="0.35">
      <c r="A109" s="164"/>
      <c r="B109" s="165" t="s">
        <v>98</v>
      </c>
      <c r="C109" s="165"/>
      <c r="D109" s="128">
        <f>D74+D98</f>
        <v>129236.2</v>
      </c>
      <c r="E109" s="128">
        <f>E74+E98</f>
        <v>872748.89999999991</v>
      </c>
      <c r="F109" s="131">
        <f t="shared" si="162"/>
        <v>723125.60000000009</v>
      </c>
      <c r="G109" s="128">
        <f t="shared" ref="G109:R109" si="181">G74+G98</f>
        <v>58102.400000000001</v>
      </c>
      <c r="H109" s="128">
        <f t="shared" si="181"/>
        <v>58123.4</v>
      </c>
      <c r="I109" s="128">
        <f t="shared" si="181"/>
        <v>58121.9</v>
      </c>
      <c r="J109" s="128">
        <f t="shared" si="181"/>
        <v>92111.7</v>
      </c>
      <c r="K109" s="128">
        <f t="shared" si="181"/>
        <v>74506.399999999994</v>
      </c>
      <c r="L109" s="128">
        <f t="shared" si="181"/>
        <v>149014.70000000001</v>
      </c>
      <c r="M109" s="128">
        <f t="shared" si="181"/>
        <v>28310.9</v>
      </c>
      <c r="N109" s="128">
        <f t="shared" si="181"/>
        <v>28310.1</v>
      </c>
      <c r="O109" s="128">
        <f t="shared" si="181"/>
        <v>58112.7</v>
      </c>
      <c r="P109" s="128">
        <f t="shared" si="181"/>
        <v>60299</v>
      </c>
      <c r="Q109" s="128">
        <f t="shared" si="181"/>
        <v>58112.4</v>
      </c>
      <c r="R109" s="128">
        <f t="shared" si="181"/>
        <v>816175.79999999993</v>
      </c>
      <c r="S109" s="125">
        <f>F109-R109</f>
        <v>-93050.199999999837</v>
      </c>
      <c r="T109" s="126">
        <f>F109/R109*100</f>
        <v>88.59924540766832</v>
      </c>
      <c r="U109" s="128">
        <f>U74+U98</f>
        <v>816175.79999999993</v>
      </c>
      <c r="V109" s="125">
        <f>F109-U109</f>
        <v>-93050.199999999837</v>
      </c>
      <c r="W109" s="126">
        <f>F109/U109*100</f>
        <v>88.59924540766832</v>
      </c>
      <c r="X109" s="126">
        <f t="shared" si="164"/>
        <v>82.856088389226286</v>
      </c>
      <c r="Y109" s="131">
        <f>Y74+Y98</f>
        <v>713193.9</v>
      </c>
      <c r="Z109" s="125">
        <f>F109-Y109</f>
        <v>9931.7000000000698</v>
      </c>
      <c r="AA109" s="126">
        <f>F109/Y109*100</f>
        <v>101.39256659374121</v>
      </c>
    </row>
    <row r="110" spans="1:29" s="166" customFormat="1" ht="23.25" x14ac:dyDescent="0.35">
      <c r="A110" s="164"/>
      <c r="B110" s="165" t="s">
        <v>97</v>
      </c>
      <c r="C110" s="165"/>
      <c r="D110" s="128">
        <f>D99+D75</f>
        <v>4144</v>
      </c>
      <c r="E110" s="128">
        <f>E99+E75</f>
        <v>121291.90700000001</v>
      </c>
      <c r="F110" s="131">
        <f t="shared" si="162"/>
        <v>119611.08399999999</v>
      </c>
      <c r="G110" s="128">
        <f t="shared" ref="G110:R110" si="182">G99+G75</f>
        <v>1585.05</v>
      </c>
      <c r="H110" s="128">
        <f t="shared" si="182"/>
        <v>1760.7369999999999</v>
      </c>
      <c r="I110" s="128">
        <f t="shared" si="182"/>
        <v>4031.0639999999999</v>
      </c>
      <c r="J110" s="128">
        <f t="shared" si="182"/>
        <v>2323.7900000000004</v>
      </c>
      <c r="K110" s="128">
        <f t="shared" si="182"/>
        <v>2253.2240000000002</v>
      </c>
      <c r="L110" s="128">
        <f t="shared" si="182"/>
        <v>4775.3850000000002</v>
      </c>
      <c r="M110" s="128">
        <f t="shared" si="182"/>
        <v>63636.318999999996</v>
      </c>
      <c r="N110" s="128">
        <f t="shared" si="182"/>
        <v>1749.241</v>
      </c>
      <c r="O110" s="128">
        <f t="shared" si="182"/>
        <v>4407.701</v>
      </c>
      <c r="P110" s="128">
        <f t="shared" si="182"/>
        <v>29574.781000000003</v>
      </c>
      <c r="Q110" s="128">
        <f t="shared" si="182"/>
        <v>3513.7919999999999</v>
      </c>
      <c r="R110" s="128">
        <f t="shared" si="182"/>
        <v>119670.14799999999</v>
      </c>
      <c r="S110" s="125">
        <f>F110-R110</f>
        <v>-59.063999999998487</v>
      </c>
      <c r="T110" s="126">
        <f>F110/R110*100</f>
        <v>99.950644332787149</v>
      </c>
      <c r="U110" s="128">
        <f>U99+U75</f>
        <v>115840.48599999999</v>
      </c>
      <c r="V110" s="125">
        <f>F110-U110</f>
        <v>3770.5979999999981</v>
      </c>
      <c r="W110" s="126">
        <f>F110/U110*100</f>
        <v>103.25499152342989</v>
      </c>
      <c r="X110" s="126">
        <f t="shared" si="164"/>
        <v>98.614233182103391</v>
      </c>
      <c r="Y110" s="131">
        <f>Y99+Y75</f>
        <v>18577.053</v>
      </c>
      <c r="Z110" s="125">
        <f>F110-Y110</f>
        <v>101034.03099999999</v>
      </c>
      <c r="AA110" s="126">
        <f>F110/Y110*100</f>
        <v>643.86468618031063</v>
      </c>
    </row>
    <row r="111" spans="1:29" s="8" customFormat="1" ht="23.25" x14ac:dyDescent="0.25">
      <c r="A111" s="28"/>
      <c r="B111" s="45"/>
      <c r="C111" s="17"/>
      <c r="D111" s="128"/>
      <c r="E111" s="128"/>
      <c r="F111" s="131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5"/>
      <c r="T111" s="126"/>
      <c r="U111" s="128"/>
      <c r="V111" s="125"/>
      <c r="W111" s="126"/>
      <c r="X111" s="126"/>
      <c r="Y111" s="131"/>
      <c r="Z111" s="125"/>
      <c r="AA111" s="126"/>
    </row>
    <row r="112" spans="1:29" s="159" customFormat="1" ht="50.25" customHeight="1" x14ac:dyDescent="0.3">
      <c r="A112" s="161"/>
      <c r="B112" s="153" t="s">
        <v>125</v>
      </c>
      <c r="C112" s="160"/>
      <c r="D112" s="155">
        <f>D103+D105</f>
        <v>5189646.6890000002</v>
      </c>
      <c r="E112" s="155">
        <f>E103+E105</f>
        <v>7298228.5640000002</v>
      </c>
      <c r="F112" s="155">
        <f t="shared" si="162"/>
        <v>5955651.0360000003</v>
      </c>
      <c r="G112" s="155">
        <f t="shared" ref="G112:R112" si="183">G103+G105</f>
        <v>485522.424</v>
      </c>
      <c r="H112" s="155">
        <f t="shared" si="183"/>
        <v>512611.92299999995</v>
      </c>
      <c r="I112" s="155">
        <f t="shared" si="183"/>
        <v>493107.89099999989</v>
      </c>
      <c r="J112" s="155">
        <f t="shared" si="183"/>
        <v>566445.8949999999</v>
      </c>
      <c r="K112" s="155">
        <f t="shared" si="183"/>
        <v>551278.67800000007</v>
      </c>
      <c r="L112" s="155">
        <f t="shared" si="183"/>
        <v>633501.84800000011</v>
      </c>
      <c r="M112" s="155">
        <f t="shared" si="183"/>
        <v>594008.12300000014</v>
      </c>
      <c r="N112" s="155">
        <f t="shared" si="183"/>
        <v>504725.64899999998</v>
      </c>
      <c r="O112" s="155">
        <f t="shared" si="183"/>
        <v>536906.13800000004</v>
      </c>
      <c r="P112" s="155">
        <f t="shared" si="183"/>
        <v>626705.45899999992</v>
      </c>
      <c r="Q112" s="155">
        <f t="shared" si="183"/>
        <v>450837.00800000009</v>
      </c>
      <c r="R112" s="155">
        <f t="shared" si="183"/>
        <v>5810874.7130000005</v>
      </c>
      <c r="S112" s="156">
        <f>F112-R112</f>
        <v>144776.32299999986</v>
      </c>
      <c r="T112" s="157">
        <f>F112/R112*100</f>
        <v>102.4914721130729</v>
      </c>
      <c r="U112" s="155">
        <f>U101+U77</f>
        <v>6711355.882583335</v>
      </c>
      <c r="V112" s="156">
        <f>F112-U112</f>
        <v>-755704.84658333473</v>
      </c>
      <c r="W112" s="157">
        <f>F112/U112*100</f>
        <v>88.739908003620144</v>
      </c>
      <c r="X112" s="157">
        <f t="shared" si="164"/>
        <v>81.60406301026886</v>
      </c>
      <c r="Y112" s="155">
        <f>Y103+Y105</f>
        <v>5146636.5039999988</v>
      </c>
      <c r="Z112" s="156">
        <f>F112-Y112</f>
        <v>809014.53200000152</v>
      </c>
      <c r="AA112" s="157">
        <f>F112/Y112*100</f>
        <v>115.71928639940339</v>
      </c>
      <c r="AB112" s="155">
        <v>5146636.5039999997</v>
      </c>
      <c r="AC112" s="155">
        <f>AB112-Y112</f>
        <v>0</v>
      </c>
    </row>
    <row r="113" spans="1:27" s="15" customFormat="1" ht="3.75" customHeight="1" x14ac:dyDescent="0.3">
      <c r="A113" s="37"/>
      <c r="B113" s="38"/>
      <c r="C113" s="39"/>
      <c r="D113" s="39"/>
      <c r="E113" s="40"/>
      <c r="F113" s="102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94"/>
      <c r="T113" s="95"/>
      <c r="U113" s="40"/>
      <c r="V113" s="94"/>
      <c r="W113" s="95"/>
      <c r="X113" s="95"/>
      <c r="Y113" s="102"/>
      <c r="Z113" s="94"/>
      <c r="AA113" s="95"/>
    </row>
    <row r="114" spans="1:27" s="15" customFormat="1" ht="149.25" customHeight="1" x14ac:dyDescent="0.4">
      <c r="A114" s="37"/>
      <c r="B114" s="192" t="s">
        <v>200</v>
      </c>
      <c r="C114" s="192"/>
      <c r="D114" s="192"/>
      <c r="E114" s="22"/>
      <c r="F114" s="22" t="s">
        <v>88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40"/>
      <c r="S114" s="94"/>
      <c r="T114" s="95"/>
      <c r="U114" s="40"/>
      <c r="V114" s="94"/>
      <c r="W114" s="95"/>
      <c r="X114" s="95"/>
      <c r="Y114" s="22"/>
      <c r="Z114" s="94"/>
      <c r="AA114" s="95"/>
    </row>
    <row r="115" spans="1:27" s="8" customFormat="1" ht="18" customHeight="1" x14ac:dyDescent="0.45">
      <c r="A115" s="6"/>
      <c r="B115" s="31" t="s">
        <v>52</v>
      </c>
      <c r="C115" s="19"/>
      <c r="D115" s="19"/>
      <c r="E115" s="19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7"/>
      <c r="S115" s="96"/>
      <c r="T115" s="97"/>
      <c r="U115" s="7"/>
      <c r="V115" s="96"/>
      <c r="W115" s="97"/>
      <c r="X115" s="97"/>
      <c r="Y115" s="21"/>
      <c r="Z115" s="96"/>
      <c r="AA115" s="97"/>
    </row>
    <row r="116" spans="1:27" s="8" customFormat="1" ht="30.75" hidden="1" x14ac:dyDescent="0.45">
      <c r="A116" s="6"/>
      <c r="B116" s="19"/>
      <c r="C116" s="19"/>
      <c r="D116" s="19"/>
      <c r="E116" s="141"/>
      <c r="F116" s="59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7"/>
      <c r="S116" s="96"/>
      <c r="T116" s="97"/>
      <c r="U116" s="7"/>
      <c r="V116" s="96"/>
      <c r="W116" s="97"/>
      <c r="X116" s="97"/>
      <c r="Y116" s="59"/>
      <c r="Z116" s="96"/>
      <c r="AA116" s="97"/>
    </row>
    <row r="117" spans="1:27" s="4" customFormat="1" ht="30.75" hidden="1" x14ac:dyDescent="0.45">
      <c r="A117" s="29"/>
      <c r="B117" s="19"/>
      <c r="C117" s="19"/>
      <c r="D117" s="113">
        <v>5189646.6890000002</v>
      </c>
      <c r="E117" s="113">
        <v>7298228.5640000002</v>
      </c>
      <c r="F117" s="65">
        <v>5955651.0360000003</v>
      </c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65">
        <v>5810874.7130000005</v>
      </c>
      <c r="S117" s="5"/>
      <c r="T117" s="5"/>
      <c r="U117" s="22"/>
      <c r="V117" s="5"/>
      <c r="W117" s="5"/>
      <c r="X117" s="5"/>
      <c r="Y117" s="65"/>
      <c r="Z117" s="5"/>
    </row>
    <row r="118" spans="1:27" ht="12" hidden="1" customHeight="1" x14ac:dyDescent="0.45">
      <c r="B118" s="31"/>
      <c r="C118" s="21"/>
      <c r="D118" s="21"/>
      <c r="E118" s="21"/>
      <c r="F118" s="59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Y118" s="59"/>
    </row>
    <row r="119" spans="1:27" s="2" customFormat="1" ht="30.75" hidden="1" customHeight="1" x14ac:dyDescent="0.45">
      <c r="A119" s="30"/>
      <c r="B119" s="19"/>
      <c r="C119" s="19"/>
      <c r="D119" s="19"/>
      <c r="E119" s="19"/>
      <c r="F119" s="59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S119" s="149"/>
      <c r="T119" s="149"/>
      <c r="U119" s="149"/>
      <c r="V119" s="149"/>
      <c r="W119" s="149"/>
      <c r="X119" s="149"/>
      <c r="Y119" s="59"/>
      <c r="Z119" s="149"/>
    </row>
    <row r="120" spans="1:27" s="2" customFormat="1" ht="30.75" hidden="1" customHeight="1" x14ac:dyDescent="0.45">
      <c r="A120" s="30"/>
      <c r="B120" s="19"/>
      <c r="C120" s="19"/>
      <c r="D120" s="19"/>
      <c r="E120" s="19"/>
      <c r="F120" s="59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S120" s="149"/>
      <c r="T120" s="149"/>
      <c r="U120" s="149"/>
      <c r="V120" s="149"/>
      <c r="W120" s="149"/>
      <c r="X120" s="149"/>
      <c r="Y120" s="59"/>
      <c r="Z120" s="149"/>
    </row>
    <row r="121" spans="1:27" s="2" customFormat="1" ht="16.5" hidden="1" customHeight="1" x14ac:dyDescent="0.45">
      <c r="A121" s="30"/>
      <c r="B121" s="31"/>
      <c r="C121" s="21"/>
      <c r="D121" s="21"/>
      <c r="E121" s="21"/>
      <c r="F121" s="5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S121" s="149"/>
      <c r="T121" s="149"/>
      <c r="U121" s="149"/>
      <c r="V121" s="149"/>
      <c r="W121" s="149"/>
      <c r="X121" s="149"/>
      <c r="Y121" s="59"/>
      <c r="Z121" s="149"/>
    </row>
    <row r="122" spans="1:27" ht="18.75" hidden="1" x14ac:dyDescent="0.3">
      <c r="B122" s="29"/>
      <c r="D122" s="113">
        <f>D117-D112</f>
        <v>0</v>
      </c>
      <c r="E122" s="113">
        <f>E117-E112</f>
        <v>0</v>
      </c>
      <c r="F122" s="113">
        <f>F117-F112</f>
        <v>0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113">
        <f>R117-R112</f>
        <v>0</v>
      </c>
      <c r="S122" s="186" t="s">
        <v>49</v>
      </c>
      <c r="T122" s="187"/>
      <c r="U122" s="98">
        <f>E50/12*11</f>
        <v>5602034.2775833337</v>
      </c>
      <c r="Y122" s="113"/>
    </row>
    <row r="123" spans="1:27" ht="18.75" hidden="1" x14ac:dyDescent="0.3">
      <c r="B123" s="29"/>
      <c r="D123" s="65"/>
      <c r="E123" s="65">
        <v>7267532.7280000001</v>
      </c>
      <c r="F123" s="65">
        <v>4878107.2879999997</v>
      </c>
      <c r="R123" s="115"/>
      <c r="S123" s="149"/>
      <c r="T123" s="149"/>
      <c r="U123" s="98">
        <f>U122-U50</f>
        <v>0</v>
      </c>
    </row>
    <row r="124" spans="1:27" ht="18.75" hidden="1" x14ac:dyDescent="0.3">
      <c r="B124" s="29"/>
      <c r="D124" s="113"/>
      <c r="E124" s="113">
        <f>E123-E112</f>
        <v>-30695.836000000127</v>
      </c>
      <c r="F124" s="113">
        <f>F123-F112</f>
        <v>-1077543.7480000006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113"/>
      <c r="S124" s="186" t="s">
        <v>50</v>
      </c>
      <c r="T124" s="187"/>
      <c r="U124" s="98">
        <f>E93/12*11</f>
        <v>161215.087</v>
      </c>
      <c r="Y124" s="113"/>
    </row>
    <row r="125" spans="1:27" ht="18.75" hidden="1" x14ac:dyDescent="0.3">
      <c r="B125" s="4"/>
      <c r="C125" s="3"/>
      <c r="D125" s="3"/>
      <c r="E125" s="3"/>
      <c r="F125" s="3"/>
      <c r="S125" s="149"/>
      <c r="T125" s="149"/>
      <c r="U125" s="98">
        <f>U124-U93</f>
        <v>0</v>
      </c>
      <c r="Y125" s="3"/>
    </row>
    <row r="126" spans="1:27" ht="22.5" hidden="1" x14ac:dyDescent="0.3">
      <c r="B126" s="4"/>
      <c r="C126" s="3"/>
      <c r="D126" s="3"/>
      <c r="E126" s="142"/>
      <c r="F126" s="142"/>
      <c r="S126" s="193" t="s">
        <v>51</v>
      </c>
      <c r="T126" s="187"/>
      <c r="U126" s="98">
        <f>U124+U97</f>
        <v>290451.28700000001</v>
      </c>
      <c r="Y126" s="142"/>
    </row>
    <row r="127" spans="1:27" ht="18.75" hidden="1" x14ac:dyDescent="0.3">
      <c r="B127" s="4"/>
      <c r="C127" s="3"/>
      <c r="D127" s="3"/>
      <c r="E127" s="3"/>
      <c r="S127" s="149"/>
      <c r="T127" s="149"/>
      <c r="U127" s="98">
        <f>U126-U101</f>
        <v>0</v>
      </c>
    </row>
    <row r="128" spans="1:27" ht="18.75" hidden="1" x14ac:dyDescent="0.3">
      <c r="B128" s="4"/>
      <c r="C128" s="3"/>
      <c r="D128" s="3"/>
      <c r="E128" s="3"/>
    </row>
    <row r="129" spans="2:52" ht="18.75" hidden="1" x14ac:dyDescent="0.3">
      <c r="B129" s="144"/>
      <c r="C129" s="3"/>
      <c r="D129" s="3"/>
      <c r="E129" s="3"/>
    </row>
    <row r="130" spans="2:52" ht="18.75" hidden="1" x14ac:dyDescent="0.3">
      <c r="B130" s="4"/>
      <c r="C130" s="3"/>
      <c r="D130" s="3"/>
      <c r="E130" s="3"/>
    </row>
    <row r="131" spans="2:52" s="20" customFormat="1" ht="18.75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1"/>
      <c r="U131" s="1"/>
      <c r="V131" s="1"/>
      <c r="W131" s="1"/>
      <c r="X131" s="1"/>
      <c r="Y131" s="33"/>
      <c r="Z131" s="1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2:52" s="20" customFormat="1" ht="18.75" x14ac:dyDescent="0.3">
      <c r="B132" s="4"/>
      <c r="C132" s="3"/>
      <c r="D132" s="3"/>
      <c r="E132" s="114"/>
      <c r="F132" s="14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1"/>
      <c r="T132" s="1"/>
      <c r="U132" s="1"/>
      <c r="V132" s="1"/>
      <c r="W132" s="1"/>
      <c r="X132" s="1"/>
      <c r="Y132" s="145"/>
      <c r="Z132" s="1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2:52" s="20" customFormat="1" ht="18.75" x14ac:dyDescent="0.3">
      <c r="B133" s="4"/>
      <c r="C133" s="3"/>
      <c r="D133" s="146"/>
      <c r="E133" s="3"/>
      <c r="F133" s="3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1"/>
      <c r="V133" s="1"/>
      <c r="W133" s="1"/>
      <c r="X133" s="1"/>
      <c r="Y133" s="33"/>
      <c r="Z133" s="1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2:52" s="20" customFormat="1" ht="18.75" x14ac:dyDescent="0.3">
      <c r="B134" s="4"/>
      <c r="C134" s="3"/>
      <c r="D134" s="3"/>
      <c r="E134" s="3"/>
      <c r="F134" s="3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"/>
      <c r="V134" s="1"/>
      <c r="W134" s="1"/>
      <c r="X134" s="1"/>
      <c r="Y134" s="33"/>
      <c r="Z134" s="1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2:52" s="20" customFormat="1" ht="22.5" x14ac:dyDescent="0.3">
      <c r="B135" s="4"/>
      <c r="C135" s="3"/>
      <c r="D135" s="143"/>
      <c r="E135" s="3"/>
      <c r="F135" s="3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  <c r="X135" s="1"/>
      <c r="Y135" s="33"/>
      <c r="Z135" s="1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2:52" s="20" customFormat="1" ht="18.75" x14ac:dyDescent="0.3">
      <c r="B136" s="4"/>
      <c r="C136" s="3"/>
      <c r="D136" s="3"/>
      <c r="E136" s="3"/>
      <c r="F136" s="14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1"/>
      <c r="V136" s="1"/>
      <c r="W136" s="1"/>
      <c r="X136" s="1"/>
      <c r="Y136" s="145"/>
      <c r="Z136" s="1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2:52" s="20" customFormat="1" ht="18.75" x14ac:dyDescent="0.3">
      <c r="B137" s="4"/>
      <c r="C137" s="3"/>
      <c r="D137" s="3"/>
      <c r="E137" s="3"/>
      <c r="F137" s="3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1"/>
      <c r="V137" s="1"/>
      <c r="W137" s="1"/>
      <c r="X137" s="1"/>
      <c r="Y137" s="33"/>
      <c r="Z137" s="1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2:52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"/>
      <c r="V138" s="1"/>
      <c r="W138" s="1"/>
      <c r="X138" s="1"/>
      <c r="Y138" s="33"/>
      <c r="Z138" s="1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2:52" s="20" customFormat="1" ht="18.75" x14ac:dyDescent="0.3">
      <c r="B139" s="29"/>
      <c r="F139" s="3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1"/>
      <c r="V139" s="1"/>
      <c r="W139" s="1"/>
      <c r="X139" s="1"/>
      <c r="Y139" s="33"/>
      <c r="Z139" s="1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2:52" s="20" customFormat="1" ht="18.75" x14ac:dyDescent="0.3">
      <c r="B140" s="29"/>
      <c r="F140" s="3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1"/>
      <c r="V140" s="1"/>
      <c r="W140" s="1"/>
      <c r="X140" s="1"/>
      <c r="Y140" s="33"/>
      <c r="Z140" s="1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</sheetData>
  <mergeCells count="37">
    <mergeCell ref="AA3:AA4"/>
    <mergeCell ref="R3:R4"/>
    <mergeCell ref="S3:S4"/>
    <mergeCell ref="U3:U4"/>
    <mergeCell ref="V3:V4"/>
    <mergeCell ref="W3:W4"/>
    <mergeCell ref="X3:X4"/>
    <mergeCell ref="Y3:Y4"/>
    <mergeCell ref="Z3:Z4"/>
    <mergeCell ref="T3:T4"/>
    <mergeCell ref="M3:M4"/>
    <mergeCell ref="B114:D114"/>
    <mergeCell ref="S126:T126"/>
    <mergeCell ref="C23:C25"/>
    <mergeCell ref="S122:T122"/>
    <mergeCell ref="G3:G4"/>
    <mergeCell ref="F3:F4"/>
    <mergeCell ref="C3:C4"/>
    <mergeCell ref="N3:N4"/>
    <mergeCell ref="O3:O4"/>
    <mergeCell ref="P3:P4"/>
    <mergeCell ref="A1:AA1"/>
    <mergeCell ref="A6:AA6"/>
    <mergeCell ref="A78:AA78"/>
    <mergeCell ref="A102:AA102"/>
    <mergeCell ref="S124:T124"/>
    <mergeCell ref="A3:A4"/>
    <mergeCell ref="B3:B4"/>
    <mergeCell ref="D3:D4"/>
    <mergeCell ref="E3:E4"/>
    <mergeCell ref="Q3:Q4"/>
    <mergeCell ref="H3:H4"/>
    <mergeCell ref="I3:I4"/>
    <mergeCell ref="J3:J4"/>
    <mergeCell ref="C15:C17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5" fitToHeight="6" orientation="landscape" horizontalDpi="300" verticalDpi="300" r:id="rId1"/>
  <headerFooter alignWithMargins="0"/>
  <rowBreaks count="1" manualBreakCount="1">
    <brk id="7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2023-12-01T09:21:37Z</cp:lastPrinted>
  <dcterms:created xsi:type="dcterms:W3CDTF">1996-10-08T23:32:33Z</dcterms:created>
  <dcterms:modified xsi:type="dcterms:W3CDTF">2023-12-01T18:40:11Z</dcterms:modified>
</cp:coreProperties>
</file>